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ight month\"/>
    </mc:Choice>
  </mc:AlternateContent>
  <bookViews>
    <workbookView xWindow="0" yWindow="0" windowWidth="20490" windowHeight="7455"/>
  </bookViews>
  <sheets>
    <sheet name="composition" sheetId="8" r:id="rId1"/>
    <sheet name="export" sheetId="1" r:id="rId2"/>
    <sheet name="Import" sheetId="2" r:id="rId3"/>
    <sheet name="partner" sheetId="3" r:id="rId4"/>
  </sheets>
  <definedNames>
    <definedName name="_xlnm.Print_Area" localSheetId="1">export!$A$1:$K$45</definedName>
  </definedNames>
  <calcPr calcId="152511"/>
</workbook>
</file>

<file path=xl/calcChain.xml><?xml version="1.0" encoding="utf-8"?>
<calcChain xmlns="http://schemas.openxmlformats.org/spreadsheetml/2006/main">
  <c r="E16" i="8" l="1"/>
  <c r="G6" i="3"/>
  <c r="F6" i="3"/>
  <c r="D32" i="2" l="1"/>
  <c r="G45" i="1" l="1"/>
  <c r="C43" i="3" l="1"/>
  <c r="D43" i="3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6" i="1"/>
  <c r="J6" i="1"/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3" i="2"/>
  <c r="F6" i="2"/>
  <c r="G11" i="8" l="1"/>
  <c r="E18" i="3"/>
  <c r="C20" i="3"/>
  <c r="C16" i="8"/>
  <c r="B16" i="8"/>
  <c r="D11" i="8"/>
  <c r="B12" i="8" s="1"/>
  <c r="E11" i="8"/>
  <c r="C12" i="8" l="1"/>
  <c r="E7" i="3"/>
  <c r="E8" i="3"/>
  <c r="E9" i="3"/>
  <c r="E10" i="3"/>
  <c r="E11" i="3"/>
  <c r="E12" i="3"/>
  <c r="E13" i="3"/>
  <c r="E14" i="3"/>
  <c r="E15" i="3"/>
  <c r="E16" i="3"/>
  <c r="E17" i="3"/>
  <c r="E19" i="3"/>
  <c r="D20" i="3"/>
  <c r="I45" i="1"/>
  <c r="J45" i="1" s="1"/>
  <c r="E20" i="3" l="1"/>
  <c r="E21" i="3"/>
  <c r="E6" i="3"/>
  <c r="E44" i="3" l="1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43" i="3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3" i="2"/>
  <c r="G6" i="2"/>
  <c r="E32" i="2"/>
  <c r="G32" i="2" l="1"/>
  <c r="F32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6" i="1"/>
  <c r="K6" i="1"/>
  <c r="E45" i="1"/>
  <c r="K45" i="1"/>
  <c r="E5" i="8"/>
  <c r="D5" i="8"/>
  <c r="C6" i="8" s="1"/>
  <c r="B6" i="8" l="1"/>
  <c r="C32" i="2"/>
  <c r="B14" i="8"/>
  <c r="C14" i="8"/>
  <c r="E8" i="8"/>
  <c r="E14" i="8" s="1"/>
  <c r="D8" i="8"/>
  <c r="D16" i="8" s="1"/>
  <c r="G8" i="8"/>
  <c r="G5" i="8"/>
  <c r="D14" i="8" l="1"/>
  <c r="C9" i="8"/>
  <c r="B9" i="8"/>
</calcChain>
</file>

<file path=xl/sharedStrings.xml><?xml version="1.0" encoding="utf-8"?>
<sst xmlns="http://schemas.openxmlformats.org/spreadsheetml/2006/main" count="189" uniqueCount="137">
  <si>
    <t>% Change</t>
  </si>
  <si>
    <t xml:space="preserve">% Share </t>
  </si>
  <si>
    <t>S.N</t>
  </si>
  <si>
    <t>Commodities</t>
  </si>
  <si>
    <t>Unit</t>
  </si>
  <si>
    <t>Quantity</t>
  </si>
  <si>
    <t>Value</t>
  </si>
  <si>
    <t>in value</t>
  </si>
  <si>
    <t>Soyabean oil</t>
  </si>
  <si>
    <t>Palm oil</t>
  </si>
  <si>
    <t>Woolen Carpet</t>
  </si>
  <si>
    <t>Sq.Mtr.</t>
  </si>
  <si>
    <t>Jute and Jute Products</t>
  </si>
  <si>
    <t>Readymade Garments</t>
  </si>
  <si>
    <t>Pcs.</t>
  </si>
  <si>
    <t>Juices</t>
  </si>
  <si>
    <t>Cardamom</t>
  </si>
  <si>
    <t>Kg.</t>
  </si>
  <si>
    <t>Sunflower Oil</t>
  </si>
  <si>
    <t>Iron and Steel products</t>
  </si>
  <si>
    <t>Tea</t>
  </si>
  <si>
    <t>Woolen and Pashmina shawls</t>
  </si>
  <si>
    <t>Rosin and resin acid</t>
  </si>
  <si>
    <t>Noodles, pasta and like</t>
  </si>
  <si>
    <t>Nepalese paper and paper Products</t>
  </si>
  <si>
    <t>Medicinal Herbs</t>
  </si>
  <si>
    <t>Footwear</t>
  </si>
  <si>
    <t>Dentifrices (toothpaste)</t>
  </si>
  <si>
    <t>Essential Oils</t>
  </si>
  <si>
    <t>Handicrafts ( Painting, Sculpture and statuary)</t>
  </si>
  <si>
    <t>Ginger</t>
  </si>
  <si>
    <t>Cotton sacks and bags</t>
  </si>
  <si>
    <t>Lentils</t>
  </si>
  <si>
    <t>Gold Jewellery</t>
  </si>
  <si>
    <t>Hides &amp; Skins</t>
  </si>
  <si>
    <t>Copper and articles thereof</t>
  </si>
  <si>
    <t>Articles of silver jewellery</t>
  </si>
  <si>
    <t>Others</t>
  </si>
  <si>
    <t>Total</t>
  </si>
  <si>
    <t>`</t>
  </si>
  <si>
    <t>Petroleum Products</t>
  </si>
  <si>
    <t>Iron &amp; Steel and products thereof</t>
  </si>
  <si>
    <t>Machinery and parts</t>
  </si>
  <si>
    <t>Transport Vehicles and parts thereof</t>
  </si>
  <si>
    <t>Cereals</t>
  </si>
  <si>
    <t>Electronic and Electrical Equipments</t>
  </si>
  <si>
    <t>Pharmaceutical products</t>
  </si>
  <si>
    <t>Telecommunication Equipment and parts</t>
  </si>
  <si>
    <t>Articles of apparel and clothing accessories</t>
  </si>
  <si>
    <t>Aircraft and parts thereof</t>
  </si>
  <si>
    <t>Fertilizers</t>
  </si>
  <si>
    <t>Polythene Granules</t>
  </si>
  <si>
    <t>Crude soyabean oil</t>
  </si>
  <si>
    <t>Crude palm Oil</t>
  </si>
  <si>
    <t>Gold</t>
  </si>
  <si>
    <t>Chemicals</t>
  </si>
  <si>
    <t>Man-made staple fibres ( Synthetic, Polyester etc)</t>
  </si>
  <si>
    <t>Aluminium and articles thereof</t>
  </si>
  <si>
    <t>Rubber and articles thereof</t>
  </si>
  <si>
    <t>Silver</t>
  </si>
  <si>
    <t>Cotton ( Yarn and Fabrics)</t>
  </si>
  <si>
    <t>Low erucic acid rape or colza seeds</t>
  </si>
  <si>
    <t>Zinc and articles thereof</t>
  </si>
  <si>
    <t>Wool, fine or coarse animal hair</t>
  </si>
  <si>
    <t>Crude sunflower oil</t>
  </si>
  <si>
    <t>Major Trading Partners of Nepal</t>
  </si>
  <si>
    <t>Exports</t>
  </si>
  <si>
    <t>In Billion Rs.</t>
  </si>
  <si>
    <t>Countries/Region</t>
  </si>
  <si>
    <t>Imports</t>
  </si>
  <si>
    <t>Foreign Trade Balance of Nepal</t>
  </si>
  <si>
    <t>Total Exports</t>
  </si>
  <si>
    <t>Total Imports</t>
  </si>
  <si>
    <t>Total Trade</t>
  </si>
  <si>
    <t>Trade Deficit</t>
  </si>
  <si>
    <t>Export: Import Ratio</t>
  </si>
  <si>
    <t>1:</t>
  </si>
  <si>
    <t>Share % in Total Trade</t>
  </si>
  <si>
    <t>Dog or cat food</t>
  </si>
  <si>
    <t>Woolen Felt Products</t>
  </si>
  <si>
    <t>Plywood</t>
  </si>
  <si>
    <t>Broom grass (Amriso)</t>
  </si>
  <si>
    <t>Unwrought lead (excl refined and containi n  antimony)</t>
  </si>
  <si>
    <t>Stoppers, lids, caps and other closures of  plastics</t>
  </si>
  <si>
    <t>Fabrics</t>
  </si>
  <si>
    <t>F.Y. 2080/81</t>
  </si>
  <si>
    <t>Kattha</t>
  </si>
  <si>
    <t xml:space="preserve">Oil-cake </t>
  </si>
  <si>
    <t>Cement</t>
  </si>
  <si>
    <t>Cement Clinker</t>
  </si>
  <si>
    <t>Brans</t>
  </si>
  <si>
    <t>(2023/24)</t>
  </si>
  <si>
    <t>F.Y. 2081/82</t>
  </si>
  <si>
    <t xml:space="preserve">F.Y. 2081/82 </t>
  </si>
  <si>
    <t xml:space="preserve">COMPARISON OF TOTAL EXPORTS OF SOME MAJOR COMMODITIES </t>
  </si>
  <si>
    <t>(Provisional)</t>
  </si>
  <si>
    <t xml:space="preserve">COMPARISON OF TOTAL IMPORTS OF SOME MAJOR COMMODITIES </t>
  </si>
  <si>
    <t>Grand Total</t>
  </si>
  <si>
    <t>(2024/25)</t>
  </si>
  <si>
    <t>Value in 000 Rs</t>
  </si>
  <si>
    <t>Yarns</t>
  </si>
  <si>
    <t>F.Y. 2080/81 (annual)</t>
  </si>
  <si>
    <t xml:space="preserve"> F.Y. 2023/24 ( annual)</t>
  </si>
  <si>
    <t>F.Y. 2023/24 (2080/81) (annual)</t>
  </si>
  <si>
    <t>F.Y. 2079/80 (2022/23) Shrawan-Faldun</t>
  </si>
  <si>
    <t>F.Y. 2080/81 (2023/24) Shrawan-Falgun</t>
  </si>
  <si>
    <t>F.Y. 2081/82 (2024/25) Shrawan-Falgun</t>
  </si>
  <si>
    <t>Percentage Change in First Eight Month of F.Y. 2080/81 compared to same period of the previous year</t>
  </si>
  <si>
    <t>Percentage Change in Eight  Month of F.Y. 2081/82 compared to same period of the previous year</t>
  </si>
  <si>
    <t>DURING THE FIRST EIGHT MONTH OF THE F.Y. 2080/81 AND 2081/82</t>
  </si>
  <si>
    <t>F.Y. 2080/81 (Shrawan-Falgun)</t>
  </si>
  <si>
    <t>F.Y. 2081/82 (Shrawan-Falgun)</t>
  </si>
  <si>
    <t xml:space="preserve"> (Shrawan-Falgun) </t>
  </si>
  <si>
    <t>(First Eight Month Provisional)</t>
  </si>
  <si>
    <t>India</t>
  </si>
  <si>
    <t>United States</t>
  </si>
  <si>
    <t>Germany</t>
  </si>
  <si>
    <t>China</t>
  </si>
  <si>
    <t>United Kingdom</t>
  </si>
  <si>
    <t>United Arab Emirates</t>
  </si>
  <si>
    <t>France</t>
  </si>
  <si>
    <t>Japan</t>
  </si>
  <si>
    <t>Australia</t>
  </si>
  <si>
    <t>Italy</t>
  </si>
  <si>
    <t>Turkey</t>
  </si>
  <si>
    <t>Canada</t>
  </si>
  <si>
    <t>Netherlands</t>
  </si>
  <si>
    <t>Afghanistan</t>
  </si>
  <si>
    <t xml:space="preserve">    F.Y. 2080/81       ( Shrawan-Falgun)</t>
  </si>
  <si>
    <t xml:space="preserve">    F.Y. 2081/82        (Shrawan-Falgun)</t>
  </si>
  <si>
    <t>Argentina</t>
  </si>
  <si>
    <t>Ukraine</t>
  </si>
  <si>
    <t>Malaysia</t>
  </si>
  <si>
    <t>Indonesia</t>
  </si>
  <si>
    <t>Thailand</t>
  </si>
  <si>
    <t>Brazil</t>
  </si>
  <si>
    <t>Qatar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</si>
</sst>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indexed="8"/>
      <name val="Calibri"/>
      <family val="2"/>
    </font>
    <font>
      <sz val="12"/>
      <name val="Arial"/>
      <family val="2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Font="1" applyBorder="1" applyAlignment="1">
      <alignment vertical="top"/>
    </xf>
    <xf numFmtId="0" fontId="5" fillId="0" borderId="3" xfId="0" applyFont="1" applyBorder="1" applyAlignment="1">
      <alignment horizontal="right" vertical="top"/>
    </xf>
    <xf numFmtId="0" fontId="2" fillId="0" borderId="3" xfId="0" applyFont="1" applyBorder="1" applyAlignment="1">
      <alignment vertical="top" wrapText="1"/>
    </xf>
    <xf numFmtId="2" fontId="0" fillId="0" borderId="0" xfId="0" applyNumberFormat="1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10" xfId="0" applyFont="1" applyBorder="1" applyAlignment="1">
      <alignment horizontal="centerContinuous" vertical="top"/>
    </xf>
    <xf numFmtId="164" fontId="4" fillId="0" borderId="3" xfId="2" applyNumberFormat="1" applyFont="1" applyBorder="1" applyAlignment="1">
      <alignment horizontal="right" vertical="top"/>
    </xf>
    <xf numFmtId="0" fontId="3" fillId="0" borderId="8" xfId="0" applyFont="1" applyBorder="1" applyAlignment="1">
      <alignment horizontal="center" vertical="top"/>
    </xf>
    <xf numFmtId="0" fontId="3" fillId="0" borderId="11" xfId="0" applyFont="1" applyBorder="1" applyAlignment="1">
      <alignment vertical="top"/>
    </xf>
    <xf numFmtId="164" fontId="4" fillId="0" borderId="8" xfId="2" applyNumberFormat="1" applyFont="1" applyBorder="1" applyAlignment="1">
      <alignment horizontal="right" vertical="top"/>
    </xf>
    <xf numFmtId="0" fontId="0" fillId="0" borderId="0" xfId="0" applyFont="1" applyBorder="1" applyAlignment="1">
      <alignment horizontal="left" vertical="top"/>
    </xf>
    <xf numFmtId="164" fontId="1" fillId="0" borderId="0" xfId="2" applyNumberFormat="1" applyFont="1" applyBorder="1" applyAlignment="1">
      <alignment vertical="top"/>
    </xf>
    <xf numFmtId="0" fontId="11" fillId="0" borderId="0" xfId="0" applyFont="1"/>
    <xf numFmtId="0" fontId="10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9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0" fontId="9" fillId="0" borderId="7" xfId="0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164" fontId="13" fillId="0" borderId="0" xfId="1" applyNumberFormat="1" applyFont="1"/>
    <xf numFmtId="0" fontId="13" fillId="0" borderId="3" xfId="0" applyFont="1" applyBorder="1"/>
    <xf numFmtId="0" fontId="9" fillId="0" borderId="10" xfId="0" applyFont="1" applyBorder="1" applyAlignment="1">
      <alignment horizontal="right" vertical="top"/>
    </xf>
    <xf numFmtId="164" fontId="9" fillId="0" borderId="3" xfId="1" applyNumberFormat="1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3" fillId="0" borderId="6" xfId="0" applyFont="1" applyBorder="1"/>
    <xf numFmtId="0" fontId="13" fillId="0" borderId="9" xfId="0" applyFont="1" applyBorder="1"/>
    <xf numFmtId="0" fontId="13" fillId="0" borderId="5" xfId="0" applyFont="1" applyBorder="1"/>
    <xf numFmtId="0" fontId="9" fillId="0" borderId="3" xfId="0" applyFont="1" applyBorder="1" applyAlignment="1">
      <alignment horizontal="left"/>
    </xf>
    <xf numFmtId="43" fontId="4" fillId="0" borderId="2" xfId="0" applyNumberFormat="1" applyFont="1" applyBorder="1" applyAlignment="1">
      <alignment vertical="top"/>
    </xf>
    <xf numFmtId="43" fontId="4" fillId="0" borderId="3" xfId="0" applyNumberFormat="1" applyFont="1" applyBorder="1" applyAlignment="1">
      <alignment vertical="top"/>
    </xf>
    <xf numFmtId="0" fontId="16" fillId="0" borderId="8" xfId="0" applyFont="1" applyBorder="1"/>
    <xf numFmtId="0" fontId="9" fillId="0" borderId="8" xfId="0" applyFont="1" applyBorder="1" applyAlignment="1">
      <alignment vertical="top" wrapText="1"/>
    </xf>
    <xf numFmtId="164" fontId="7" fillId="0" borderId="0" xfId="1" applyNumberFormat="1" applyFont="1" applyBorder="1" applyAlignment="1"/>
    <xf numFmtId="164" fontId="7" fillId="0" borderId="0" xfId="1" applyNumberFormat="1" applyFont="1" applyBorder="1" applyAlignment="1">
      <alignment horizontal="left"/>
    </xf>
    <xf numFmtId="0" fontId="12" fillId="0" borderId="0" xfId="0" applyFont="1" applyBorder="1"/>
    <xf numFmtId="164" fontId="1" fillId="0" borderId="0" xfId="1" applyNumberFormat="1" applyFont="1" applyBorder="1"/>
    <xf numFmtId="0" fontId="11" fillId="0" borderId="0" xfId="0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164" fontId="11" fillId="0" borderId="0" xfId="1" applyNumberFormat="1" applyFont="1" applyFill="1" applyBorder="1"/>
    <xf numFmtId="0" fontId="13" fillId="0" borderId="1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1" fillId="0" borderId="0" xfId="0" applyFont="1" applyFill="1" applyBorder="1"/>
    <xf numFmtId="0" fontId="14" fillId="0" borderId="0" xfId="0" applyFont="1" applyFill="1" applyBorder="1" applyAlignment="1">
      <alignment vertical="top"/>
    </xf>
    <xf numFmtId="43" fontId="11" fillId="0" borderId="0" xfId="1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horizontal="right" vertical="top"/>
    </xf>
    <xf numFmtId="0" fontId="13" fillId="0" borderId="4" xfId="0" applyFont="1" applyBorder="1"/>
    <xf numFmtId="166" fontId="11" fillId="0" borderId="0" xfId="1" applyNumberFormat="1" applyFont="1" applyFill="1" applyBorder="1"/>
    <xf numFmtId="2" fontId="11" fillId="0" borderId="0" xfId="1" applyNumberFormat="1" applyFont="1" applyFill="1" applyBorder="1"/>
    <xf numFmtId="2" fontId="11" fillId="0" borderId="0" xfId="1" applyNumberFormat="1" applyFont="1" applyFill="1" applyBorder="1" applyAlignment="1">
      <alignment vertical="top"/>
    </xf>
    <xf numFmtId="43" fontId="1" fillId="0" borderId="0" xfId="1" applyNumberFormat="1" applyFont="1" applyBorder="1" applyAlignment="1">
      <alignment vertical="top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3" fontId="4" fillId="0" borderId="0" xfId="1" applyFont="1" applyBorder="1" applyAlignment="1">
      <alignment vertical="top"/>
    </xf>
    <xf numFmtId="43" fontId="19" fillId="0" borderId="3" xfId="1" applyNumberFormat="1" applyFont="1" applyBorder="1"/>
    <xf numFmtId="20" fontId="9" fillId="0" borderId="2" xfId="0" quotePrefix="1" applyNumberFormat="1" applyFont="1" applyBorder="1" applyAlignment="1">
      <alignment horizontal="right"/>
    </xf>
    <xf numFmtId="166" fontId="9" fillId="0" borderId="10" xfId="0" applyNumberFormat="1" applyFont="1" applyBorder="1" applyAlignment="1">
      <alignment horizontal="left"/>
    </xf>
    <xf numFmtId="165" fontId="16" fillId="0" borderId="7" xfId="1" applyNumberFormat="1" applyFont="1" applyBorder="1" applyAlignment="1">
      <alignment vertical="top"/>
    </xf>
    <xf numFmtId="165" fontId="16" fillId="0" borderId="8" xfId="1" applyNumberFormat="1" applyFont="1" applyBorder="1" applyAlignment="1">
      <alignment vertical="top"/>
    </xf>
    <xf numFmtId="0" fontId="13" fillId="0" borderId="0" xfId="0" applyFont="1" applyBorder="1"/>
    <xf numFmtId="0" fontId="13" fillId="0" borderId="8" xfId="0" applyFont="1" applyBorder="1"/>
    <xf numFmtId="166" fontId="9" fillId="0" borderId="11" xfId="0" applyNumberFormat="1" applyFont="1" applyBorder="1" applyAlignment="1">
      <alignment horizontal="left"/>
    </xf>
    <xf numFmtId="166" fontId="9" fillId="0" borderId="9" xfId="0" applyNumberFormat="1" applyFont="1" applyBorder="1" applyAlignment="1">
      <alignment horizontal="left"/>
    </xf>
    <xf numFmtId="0" fontId="13" fillId="0" borderId="11" xfId="0" applyFont="1" applyBorder="1"/>
    <xf numFmtId="20" fontId="9" fillId="0" borderId="0" xfId="0" quotePrefix="1" applyNumberFormat="1" applyFont="1" applyBorder="1" applyAlignment="1">
      <alignment horizontal="right"/>
    </xf>
    <xf numFmtId="166" fontId="9" fillId="0" borderId="8" xfId="0" applyNumberFormat="1" applyFont="1" applyBorder="1" applyAlignment="1">
      <alignment vertical="top"/>
    </xf>
    <xf numFmtId="166" fontId="9" fillId="0" borderId="11" xfId="0" applyNumberFormat="1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164" fontId="6" fillId="0" borderId="10" xfId="1" applyNumberFormat="1" applyFont="1" applyBorder="1" applyAlignment="1">
      <alignment horizontal="center" vertical="center"/>
    </xf>
    <xf numFmtId="164" fontId="21" fillId="0" borderId="11" xfId="1" applyNumberFormat="1" applyFont="1" applyBorder="1" applyAlignment="1">
      <alignment horizontal="center"/>
    </xf>
    <xf numFmtId="164" fontId="18" fillId="0" borderId="0" xfId="1" applyNumberFormat="1" applyFont="1" applyFill="1" applyBorder="1" applyAlignment="1">
      <alignment vertical="top"/>
    </xf>
    <xf numFmtId="164" fontId="23" fillId="0" borderId="0" xfId="1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0" fillId="0" borderId="0" xfId="0" applyFont="1" applyBorder="1"/>
    <xf numFmtId="164" fontId="12" fillId="0" borderId="0" xfId="1" applyNumberFormat="1" applyFont="1" applyFill="1" applyBorder="1" applyAlignment="1" applyProtection="1"/>
    <xf numFmtId="164" fontId="9" fillId="0" borderId="0" xfId="1" applyNumberFormat="1" applyFont="1" applyBorder="1" applyAlignment="1">
      <alignment horizontal="right"/>
    </xf>
    <xf numFmtId="2" fontId="11" fillId="0" borderId="0" xfId="1" applyNumberFormat="1" applyFont="1"/>
    <xf numFmtId="164" fontId="9" fillId="0" borderId="3" xfId="1" applyNumberFormat="1" applyFont="1" applyBorder="1" applyAlignment="1">
      <alignment horizontal="center" vertical="top" wrapText="1"/>
    </xf>
    <xf numFmtId="2" fontId="10" fillId="0" borderId="3" xfId="1" applyNumberFormat="1" applyFont="1" applyBorder="1" applyAlignment="1">
      <alignment horizontal="right"/>
    </xf>
    <xf numFmtId="0" fontId="14" fillId="0" borderId="0" xfId="0" applyFont="1"/>
    <xf numFmtId="0" fontId="0" fillId="0" borderId="0" xfId="0" applyFont="1" applyBorder="1" applyAlignment="1">
      <alignment horizontal="center"/>
    </xf>
    <xf numFmtId="164" fontId="0" fillId="0" borderId="0" xfId="1" applyNumberFormat="1" applyFont="1" applyBorder="1"/>
    <xf numFmtId="2" fontId="0" fillId="0" borderId="0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164" fontId="0" fillId="0" borderId="0" xfId="1" applyNumberFormat="1" applyFont="1"/>
    <xf numFmtId="2" fontId="0" fillId="0" borderId="0" xfId="1" applyNumberFormat="1" applyFont="1"/>
    <xf numFmtId="0" fontId="19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64" fontId="8" fillId="0" borderId="0" xfId="1" applyNumberFormat="1" applyFont="1" applyFill="1" applyBorder="1" applyAlignment="1" applyProtection="1"/>
    <xf numFmtId="164" fontId="4" fillId="0" borderId="0" xfId="1" applyNumberFormat="1" applyFont="1" applyBorder="1" applyAlignment="1">
      <alignment horizontal="right"/>
    </xf>
    <xf numFmtId="0" fontId="6" fillId="0" borderId="14" xfId="0" applyFont="1" applyBorder="1" applyAlignment="1">
      <alignment horizontal="center" vertical="top"/>
    </xf>
    <xf numFmtId="164" fontId="11" fillId="0" borderId="0" xfId="1" applyNumberFormat="1" applyFont="1"/>
    <xf numFmtId="0" fontId="6" fillId="0" borderId="6" xfId="0" applyFont="1" applyBorder="1" applyAlignment="1">
      <alignment horizontal="left" vertical="top"/>
    </xf>
    <xf numFmtId="0" fontId="20" fillId="0" borderId="6" xfId="0" applyFont="1" applyBorder="1"/>
    <xf numFmtId="164" fontId="22" fillId="0" borderId="14" xfId="1" applyNumberFormat="1" applyFont="1" applyFill="1" applyBorder="1" applyAlignment="1">
      <alignment vertical="top"/>
    </xf>
    <xf numFmtId="164" fontId="20" fillId="0" borderId="8" xfId="1" applyNumberFormat="1" applyFont="1" applyBorder="1" applyAlignment="1">
      <alignment vertical="top"/>
    </xf>
    <xf numFmtId="164" fontId="20" fillId="0" borderId="1" xfId="1" applyNumberFormat="1" applyFont="1" applyFill="1" applyBorder="1"/>
    <xf numFmtId="164" fontId="20" fillId="0" borderId="7" xfId="1" applyNumberFormat="1" applyFont="1" applyFill="1" applyBorder="1"/>
    <xf numFmtId="43" fontId="20" fillId="0" borderId="6" xfId="1" applyFont="1" applyBorder="1"/>
    <xf numFmtId="164" fontId="20" fillId="0" borderId="0" xfId="1" applyNumberFormat="1" applyFont="1" applyFill="1" applyBorder="1"/>
    <xf numFmtId="164" fontId="24" fillId="0" borderId="3" xfId="1" applyNumberFormat="1" applyFont="1" applyFill="1" applyBorder="1" applyAlignment="1">
      <alignment vertical="top"/>
    </xf>
    <xf numFmtId="164" fontId="24" fillId="0" borderId="1" xfId="1" applyNumberFormat="1" applyFont="1" applyFill="1" applyBorder="1" applyAlignment="1">
      <alignment vertical="top"/>
    </xf>
    <xf numFmtId="164" fontId="24" fillId="0" borderId="8" xfId="1" applyNumberFormat="1" applyFont="1" applyFill="1" applyBorder="1" applyAlignment="1">
      <alignment vertical="top"/>
    </xf>
    <xf numFmtId="164" fontId="24" fillId="0" borderId="0" xfId="1" applyNumberFormat="1" applyFont="1" applyFill="1" applyBorder="1" applyAlignment="1">
      <alignment vertical="top"/>
    </xf>
    <xf numFmtId="164" fontId="24" fillId="0" borderId="7" xfId="1" applyNumberFormat="1" applyFont="1" applyFill="1" applyBorder="1" applyAlignment="1">
      <alignment vertical="top"/>
    </xf>
    <xf numFmtId="164" fontId="24" fillId="0" borderId="0" xfId="1" applyNumberFormat="1" applyFont="1" applyFill="1" applyBorder="1" applyAlignment="1">
      <alignment horizontal="left"/>
    </xf>
    <xf numFmtId="164" fontId="25" fillId="0" borderId="0" xfId="1" applyNumberFormat="1" applyFont="1" applyFill="1" applyBorder="1" applyAlignment="1">
      <alignment vertical="center"/>
    </xf>
    <xf numFmtId="164" fontId="24" fillId="0" borderId="6" xfId="1" applyNumberFormat="1" applyFont="1" applyFill="1" applyBorder="1" applyAlignment="1">
      <alignment vertical="top"/>
    </xf>
    <xf numFmtId="164" fontId="24" fillId="0" borderId="5" xfId="1" applyNumberFormat="1" applyFont="1" applyFill="1" applyBorder="1" applyAlignment="1">
      <alignment vertical="top"/>
    </xf>
    <xf numFmtId="164" fontId="24" fillId="0" borderId="4" xfId="1" applyNumberFormat="1" applyFont="1" applyFill="1" applyBorder="1" applyAlignment="1">
      <alignment vertical="top"/>
    </xf>
    <xf numFmtId="164" fontId="22" fillId="0" borderId="6" xfId="1" applyNumberFormat="1" applyFont="1" applyFill="1" applyBorder="1" applyAlignment="1">
      <alignment vertical="top"/>
    </xf>
    <xf numFmtId="164" fontId="6" fillId="0" borderId="9" xfId="1" applyNumberFormat="1" applyFont="1" applyFill="1" applyBorder="1" applyAlignment="1">
      <alignment vertical="top"/>
    </xf>
    <xf numFmtId="164" fontId="24" fillId="0" borderId="3" xfId="1" applyNumberFormat="1" applyFont="1" applyBorder="1" applyAlignment="1">
      <alignment horizontal="center" vertical="top"/>
    </xf>
    <xf numFmtId="164" fontId="24" fillId="0" borderId="3" xfId="1" applyNumberFormat="1" applyFont="1" applyBorder="1" applyAlignment="1">
      <alignment vertical="top"/>
    </xf>
    <xf numFmtId="164" fontId="20" fillId="0" borderId="3" xfId="1" applyNumberFormat="1" applyFont="1" applyBorder="1" applyAlignment="1"/>
    <xf numFmtId="164" fontId="24" fillId="0" borderId="8" xfId="1" applyNumberFormat="1" applyFont="1" applyBorder="1" applyAlignment="1">
      <alignment horizontal="center" vertical="top"/>
    </xf>
    <xf numFmtId="164" fontId="24" fillId="0" borderId="8" xfId="1" applyNumberFormat="1" applyFont="1" applyBorder="1" applyAlignment="1">
      <alignment vertical="top"/>
    </xf>
    <xf numFmtId="164" fontId="20" fillId="0" borderId="8" xfId="1" applyNumberFormat="1" applyFont="1" applyBorder="1" applyAlignment="1"/>
    <xf numFmtId="164" fontId="20" fillId="0" borderId="8" xfId="1" applyNumberFormat="1" applyFont="1" applyBorder="1"/>
    <xf numFmtId="164" fontId="25" fillId="0" borderId="8" xfId="1" applyNumberFormat="1" applyFont="1" applyBorder="1" applyAlignment="1">
      <alignment vertical="center"/>
    </xf>
    <xf numFmtId="164" fontId="24" fillId="0" borderId="6" xfId="1" applyNumberFormat="1" applyFont="1" applyBorder="1" applyAlignment="1">
      <alignment horizontal="center" vertical="top"/>
    </xf>
    <xf numFmtId="164" fontId="24" fillId="0" borderId="6" xfId="1" applyNumberFormat="1" applyFont="1" applyBorder="1" applyAlignment="1">
      <alignment vertical="top"/>
    </xf>
    <xf numFmtId="164" fontId="6" fillId="0" borderId="6" xfId="1" applyNumberFormat="1" applyFont="1" applyBorder="1" applyAlignment="1"/>
    <xf numFmtId="164" fontId="6" fillId="0" borderId="6" xfId="1" applyNumberFormat="1" applyFont="1" applyBorder="1" applyAlignment="1">
      <alignment vertical="top"/>
    </xf>
    <xf numFmtId="164" fontId="22" fillId="0" borderId="12" xfId="1" applyNumberFormat="1" applyFont="1" applyBorder="1"/>
    <xf numFmtId="164" fontId="20" fillId="0" borderId="2" xfId="1" applyNumberFormat="1" applyFont="1" applyFill="1" applyBorder="1"/>
    <xf numFmtId="43" fontId="0" fillId="0" borderId="8" xfId="1" applyFont="1" applyBorder="1"/>
    <xf numFmtId="2" fontId="10" fillId="0" borderId="8" xfId="1" applyNumberFormat="1" applyFont="1" applyBorder="1" applyAlignment="1">
      <alignment horizontal="right"/>
    </xf>
    <xf numFmtId="43" fontId="14" fillId="0" borderId="12" xfId="1" applyFont="1" applyBorder="1"/>
    <xf numFmtId="164" fontId="23" fillId="0" borderId="0" xfId="1" applyNumberFormat="1" applyFont="1" applyBorder="1" applyAlignment="1">
      <alignment horizontal="center" vertical="top"/>
    </xf>
    <xf numFmtId="164" fontId="20" fillId="0" borderId="11" xfId="1" applyNumberFormat="1" applyFont="1" applyFill="1" applyBorder="1"/>
    <xf numFmtId="164" fontId="1" fillId="0" borderId="0" xfId="1" applyNumberFormat="1" applyFont="1" applyBorder="1" applyAlignment="1">
      <alignment vertical="top"/>
    </xf>
    <xf numFmtId="2" fontId="20" fillId="0" borderId="10" xfId="1" applyNumberFormat="1" applyFont="1" applyBorder="1"/>
    <xf numFmtId="2" fontId="20" fillId="0" borderId="11" xfId="1" applyNumberFormat="1" applyFont="1" applyBorder="1"/>
    <xf numFmtId="0" fontId="6" fillId="0" borderId="4" xfId="0" applyFont="1" applyBorder="1" applyAlignment="1">
      <alignment horizontal="center" vertical="top"/>
    </xf>
    <xf numFmtId="0" fontId="20" fillId="0" borderId="3" xfId="0" applyFont="1" applyBorder="1"/>
    <xf numFmtId="0" fontId="20" fillId="0" borderId="8" xfId="0" applyFont="1" applyBorder="1"/>
    <xf numFmtId="0" fontId="20" fillId="0" borderId="6" xfId="0" applyFont="1" applyBorder="1" applyAlignment="1">
      <alignment horizontal="right"/>
    </xf>
    <xf numFmtId="43" fontId="0" fillId="0" borderId="3" xfId="1" applyFont="1" applyBorder="1"/>
    <xf numFmtId="2" fontId="1" fillId="0" borderId="3" xfId="1" applyNumberFormat="1" applyFont="1" applyBorder="1"/>
    <xf numFmtId="2" fontId="1" fillId="0" borderId="8" xfId="1" applyNumberFormat="1" applyFont="1" applyBorder="1"/>
    <xf numFmtId="2" fontId="1" fillId="0" borderId="6" xfId="1" applyNumberFormat="1" applyFont="1" applyBorder="1"/>
    <xf numFmtId="165" fontId="16" fillId="0" borderId="0" xfId="1" applyNumberFormat="1" applyFont="1" applyBorder="1" applyAlignment="1">
      <alignment vertical="top"/>
    </xf>
    <xf numFmtId="164" fontId="22" fillId="0" borderId="15" xfId="1" applyNumberFormat="1" applyFont="1" applyFill="1" applyBorder="1" applyAlignment="1">
      <alignment vertical="top"/>
    </xf>
    <xf numFmtId="164" fontId="25" fillId="0" borderId="2" xfId="1" applyNumberFormat="1" applyFont="1" applyFill="1" applyBorder="1" applyAlignment="1">
      <alignment vertical="center"/>
    </xf>
    <xf numFmtId="43" fontId="0" fillId="0" borderId="0" xfId="1" applyFont="1"/>
    <xf numFmtId="164" fontId="9" fillId="0" borderId="6" xfId="1" applyNumberFormat="1" applyFont="1" applyBorder="1" applyAlignment="1">
      <alignment horizontal="center" vertical="center"/>
    </xf>
    <xf numFmtId="164" fontId="9" fillId="0" borderId="6" xfId="1" quotePrefix="1" applyNumberFormat="1" applyFont="1" applyBorder="1" applyAlignment="1">
      <alignment horizontal="center" vertical="center"/>
    </xf>
    <xf numFmtId="43" fontId="20" fillId="0" borderId="9" xfId="1" applyFont="1" applyBorder="1"/>
    <xf numFmtId="2" fontId="14" fillId="0" borderId="12" xfId="1" applyNumberFormat="1" applyFont="1" applyBorder="1"/>
    <xf numFmtId="2" fontId="14" fillId="0" borderId="13" xfId="1" applyNumberFormat="1" applyFont="1" applyBorder="1"/>
    <xf numFmtId="164" fontId="20" fillId="0" borderId="4" xfId="1" applyNumberFormat="1" applyFont="1" applyFill="1" applyBorder="1" applyAlignment="1">
      <alignment vertical="top"/>
    </xf>
    <xf numFmtId="164" fontId="20" fillId="0" borderId="9" xfId="1" applyNumberFormat="1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43" fontId="14" fillId="0" borderId="3" xfId="1" applyFont="1" applyBorder="1"/>
    <xf numFmtId="164" fontId="20" fillId="0" borderId="5" xfId="1" applyNumberFormat="1" applyFont="1" applyFill="1" applyBorder="1" applyAlignment="1">
      <alignment vertical="top"/>
    </xf>
    <xf numFmtId="43" fontId="20" fillId="0" borderId="10" xfId="1" applyFont="1" applyBorder="1" applyAlignment="1">
      <alignment vertical="top"/>
    </xf>
    <xf numFmtId="43" fontId="20" fillId="0" borderId="11" xfId="1" applyFont="1" applyBorder="1" applyAlignment="1">
      <alignment vertical="top"/>
    </xf>
    <xf numFmtId="2" fontId="20" fillId="0" borderId="3" xfId="1" applyNumberFormat="1" applyFont="1" applyBorder="1" applyAlignment="1">
      <alignment vertical="top"/>
    </xf>
    <xf numFmtId="2" fontId="20" fillId="0" borderId="8" xfId="1" applyNumberFormat="1" applyFont="1" applyBorder="1" applyAlignment="1">
      <alignment vertical="top"/>
    </xf>
    <xf numFmtId="43" fontId="22" fillId="0" borderId="13" xfId="1" applyFont="1" applyBorder="1" applyAlignment="1">
      <alignment vertical="top"/>
    </xf>
    <xf numFmtId="164" fontId="21" fillId="0" borderId="0" xfId="1" applyNumberFormat="1" applyFont="1" applyFill="1" applyBorder="1" applyAlignment="1">
      <alignment horizontal="center" vertical="top"/>
    </xf>
    <xf numFmtId="164" fontId="22" fillId="0" borderId="5" xfId="1" applyNumberFormat="1" applyFont="1" applyFill="1" applyBorder="1" applyAlignment="1">
      <alignment vertical="top"/>
    </xf>
    <xf numFmtId="164" fontId="20" fillId="0" borderId="3" xfId="1" applyNumberFormat="1" applyFont="1" applyBorder="1" applyAlignment="1">
      <alignment vertical="top"/>
    </xf>
    <xf numFmtId="164" fontId="1" fillId="0" borderId="8" xfId="1" applyNumberFormat="1" applyFont="1" applyBorder="1"/>
    <xf numFmtId="164" fontId="20" fillId="0" borderId="6" xfId="1" applyNumberFormat="1" applyFont="1" applyBorder="1" applyAlignment="1">
      <alignment vertical="top"/>
    </xf>
    <xf numFmtId="164" fontId="22" fillId="0" borderId="6" xfId="1" applyNumberFormat="1" applyFont="1" applyBorder="1"/>
    <xf numFmtId="43" fontId="12" fillId="0" borderId="0" xfId="1" applyFont="1"/>
    <xf numFmtId="166" fontId="14" fillId="0" borderId="10" xfId="0" applyNumberFormat="1" applyFont="1" applyFill="1" applyBorder="1" applyAlignment="1">
      <alignment vertical="top" wrapText="1"/>
    </xf>
    <xf numFmtId="43" fontId="20" fillId="0" borderId="10" xfId="1" applyFont="1" applyFill="1" applyBorder="1"/>
    <xf numFmtId="43" fontId="20" fillId="0" borderId="11" xfId="1" applyFont="1" applyFill="1" applyBorder="1"/>
    <xf numFmtId="43" fontId="22" fillId="0" borderId="13" xfId="1" applyFont="1" applyFill="1" applyBorder="1"/>
    <xf numFmtId="166" fontId="9" fillId="0" borderId="9" xfId="0" applyNumberFormat="1" applyFont="1" applyFill="1" applyBorder="1" applyAlignment="1">
      <alignment horizontal="right" vertical="center"/>
    </xf>
    <xf numFmtId="164" fontId="20" fillId="0" borderId="14" xfId="1" applyNumberFormat="1" applyFont="1" applyFill="1" applyBorder="1" applyAlignment="1">
      <alignment vertical="top"/>
    </xf>
    <xf numFmtId="164" fontId="22" fillId="0" borderId="13" xfId="1" applyNumberFormat="1" applyFont="1" applyFill="1" applyBorder="1"/>
    <xf numFmtId="43" fontId="20" fillId="0" borderId="9" xfId="1" applyFont="1" applyFill="1" applyBorder="1"/>
    <xf numFmtId="0" fontId="9" fillId="0" borderId="6" xfId="0" applyFont="1" applyBorder="1" applyAlignment="1">
      <alignment horizontal="left" vertical="top"/>
    </xf>
    <xf numFmtId="4" fontId="20" fillId="0" borderId="11" xfId="1" applyNumberFormat="1" applyFont="1" applyBorder="1" applyAlignment="1">
      <alignment horizontal="right"/>
    </xf>
    <xf numFmtId="0" fontId="24" fillId="0" borderId="3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/>
    </xf>
    <xf numFmtId="43" fontId="11" fillId="0" borderId="0" xfId="0" applyNumberFormat="1" applyFont="1"/>
    <xf numFmtId="43" fontId="10" fillId="0" borderId="0" xfId="1" applyFont="1"/>
    <xf numFmtId="43" fontId="10" fillId="0" borderId="3" xfId="1" applyFont="1" applyBorder="1"/>
    <xf numFmtId="167" fontId="20" fillId="0" borderId="3" xfId="1" applyNumberFormat="1" applyFont="1" applyFill="1" applyBorder="1"/>
    <xf numFmtId="167" fontId="20" fillId="0" borderId="8" xfId="1" applyNumberFormat="1" applyFont="1" applyFill="1" applyBorder="1"/>
    <xf numFmtId="167" fontId="20" fillId="0" borderId="6" xfId="1" applyNumberFormat="1" applyFont="1" applyFill="1" applyBorder="1"/>
    <xf numFmtId="167" fontId="20" fillId="0" borderId="12" xfId="1" applyNumberFormat="1" applyFont="1" applyFill="1" applyBorder="1"/>
    <xf numFmtId="2" fontId="17" fillId="0" borderId="3" xfId="0" applyNumberFormat="1" applyFont="1" applyFill="1" applyBorder="1" applyAlignment="1">
      <alignment horizontal="right" vertical="top"/>
    </xf>
    <xf numFmtId="2" fontId="17" fillId="0" borderId="6" xfId="0" applyNumberFormat="1" applyFont="1" applyFill="1" applyBorder="1" applyAlignment="1">
      <alignment horizontal="right" vertical="top"/>
    </xf>
    <xf numFmtId="164" fontId="23" fillId="0" borderId="0" xfId="1" applyNumberFormat="1" applyFont="1" applyFill="1" applyBorder="1" applyAlignment="1">
      <alignment horizontal="center" vertical="top"/>
    </xf>
    <xf numFmtId="164" fontId="20" fillId="0" borderId="11" xfId="1" applyNumberFormat="1" applyFont="1" applyFill="1" applyBorder="1" applyAlignment="1">
      <alignment vertical="top"/>
    </xf>
    <xf numFmtId="164" fontId="22" fillId="0" borderId="9" xfId="1" applyNumberFormat="1" applyFont="1" applyFill="1" applyBorder="1"/>
    <xf numFmtId="1" fontId="1" fillId="0" borderId="16" xfId="0" applyNumberFormat="1" applyFont="1" applyBorder="1"/>
    <xf numFmtId="1" fontId="0" fillId="0" borderId="0" xfId="0" applyNumberFormat="1" applyFont="1" applyBorder="1" applyAlignment="1">
      <alignment vertical="top"/>
    </xf>
    <xf numFmtId="0" fontId="20" fillId="0" borderId="4" xfId="0" applyFont="1" applyBorder="1" applyAlignment="1">
      <alignment horizontal="left"/>
    </xf>
    <xf numFmtId="2" fontId="22" fillId="0" borderId="12" xfId="1" applyNumberFormat="1" applyFont="1" applyBorder="1" applyAlignment="1">
      <alignment vertical="top"/>
    </xf>
    <xf numFmtId="1" fontId="20" fillId="0" borderId="0" xfId="0" applyNumberFormat="1" applyFont="1" applyFill="1" applyBorder="1"/>
    <xf numFmtId="164" fontId="24" fillId="0" borderId="0" xfId="1" applyNumberFormat="1" applyFont="1" applyFill="1" applyBorder="1" applyAlignment="1"/>
    <xf numFmtId="164" fontId="20" fillId="0" borderId="7" xfId="1" applyNumberFormat="1" applyFont="1" applyFill="1" applyBorder="1" applyAlignment="1">
      <alignment vertical="top"/>
    </xf>
    <xf numFmtId="0" fontId="11" fillId="0" borderId="7" xfId="0" applyFont="1" applyFill="1" applyBorder="1" applyAlignment="1">
      <alignment vertical="top"/>
    </xf>
    <xf numFmtId="164" fontId="11" fillId="0" borderId="11" xfId="1" applyNumberFormat="1" applyFont="1" applyFill="1" applyBorder="1" applyAlignment="1">
      <alignment vertical="top"/>
    </xf>
    <xf numFmtId="164" fontId="20" fillId="0" borderId="7" xfId="0" applyNumberFormat="1" applyFont="1" applyFill="1" applyBorder="1"/>
    <xf numFmtId="164" fontId="9" fillId="0" borderId="4" xfId="1" applyNumberFormat="1" applyFont="1" applyFill="1" applyBorder="1" applyAlignment="1">
      <alignment horizontal="right" vertical="top"/>
    </xf>
    <xf numFmtId="164" fontId="9" fillId="0" borderId="5" xfId="1" applyNumberFormat="1" applyFont="1" applyFill="1" applyBorder="1" applyAlignment="1">
      <alignment horizontal="right" vertical="top"/>
    </xf>
    <xf numFmtId="164" fontId="9" fillId="0" borderId="9" xfId="1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center"/>
    </xf>
    <xf numFmtId="164" fontId="23" fillId="0" borderId="0" xfId="1" applyNumberFormat="1" applyFont="1" applyFill="1" applyBorder="1" applyAlignment="1">
      <alignment horizontal="center" vertical="top"/>
    </xf>
    <xf numFmtId="164" fontId="9" fillId="0" borderId="2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164" fontId="9" fillId="0" borderId="10" xfId="1" applyNumberFormat="1" applyFont="1" applyFill="1" applyBorder="1" applyAlignment="1">
      <alignment horizontal="center" vertical="top"/>
    </xf>
    <xf numFmtId="164" fontId="23" fillId="0" borderId="0" xfId="1" applyNumberFormat="1" applyFont="1" applyBorder="1" applyAlignment="1">
      <alignment horizontal="center" vertical="top"/>
    </xf>
    <xf numFmtId="0" fontId="10" fillId="0" borderId="0" xfId="0" applyNumberFormat="1" applyFont="1" applyFill="1" applyBorder="1" applyAlignment="1" applyProtection="1">
      <alignment horizontal="center"/>
    </xf>
    <xf numFmtId="164" fontId="9" fillId="0" borderId="0" xfId="1" applyNumberFormat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6" sqref="E16"/>
    </sheetView>
  </sheetViews>
  <sheetFormatPr defaultRowHeight="15.75" x14ac:dyDescent="0.25"/>
  <cols>
    <col min="1" max="1" width="40.5703125" style="21" bestFit="1" customWidth="1"/>
    <col min="2" max="2" width="14.28515625" style="21" customWidth="1"/>
    <col min="3" max="3" width="15.7109375" style="21" bestFit="1" customWidth="1"/>
    <col min="4" max="4" width="12.140625" style="21" bestFit="1" customWidth="1"/>
    <col min="5" max="5" width="13.5703125" style="21" bestFit="1" customWidth="1"/>
    <col min="6" max="6" width="12.85546875" style="21" bestFit="1" customWidth="1"/>
    <col min="7" max="7" width="8.28515625" style="21" bestFit="1" customWidth="1"/>
    <col min="8" max="16384" width="9.140625" style="21"/>
  </cols>
  <sheetData>
    <row r="1" spans="1:10" ht="18.75" x14ac:dyDescent="0.3">
      <c r="A1" s="215" t="s">
        <v>70</v>
      </c>
      <c r="B1" s="215"/>
      <c r="C1" s="215"/>
      <c r="D1" s="215"/>
      <c r="E1" s="215"/>
      <c r="F1" s="215"/>
      <c r="G1" s="215"/>
    </row>
    <row r="2" spans="1:10" x14ac:dyDescent="0.25">
      <c r="A2" s="22"/>
      <c r="B2" s="22"/>
      <c r="C2" s="23"/>
      <c r="D2" s="22"/>
      <c r="E2" s="22"/>
      <c r="F2" s="16" t="s">
        <v>67</v>
      </c>
      <c r="G2" s="22"/>
    </row>
    <row r="3" spans="1:10" x14ac:dyDescent="0.25">
      <c r="A3" s="24"/>
      <c r="B3" s="25" t="s">
        <v>71</v>
      </c>
      <c r="C3" s="26" t="s">
        <v>72</v>
      </c>
      <c r="D3" s="27" t="s">
        <v>73</v>
      </c>
      <c r="E3" s="27" t="s">
        <v>74</v>
      </c>
      <c r="F3" s="57" t="s">
        <v>75</v>
      </c>
      <c r="G3" s="58"/>
    </row>
    <row r="4" spans="1:10" x14ac:dyDescent="0.25">
      <c r="A4" s="28"/>
      <c r="B4" s="29"/>
      <c r="C4" s="28"/>
      <c r="D4" s="29"/>
      <c r="E4" s="29"/>
      <c r="F4" s="30"/>
      <c r="G4" s="29"/>
    </row>
    <row r="5" spans="1:10" x14ac:dyDescent="0.25">
      <c r="A5" s="31" t="s">
        <v>104</v>
      </c>
      <c r="B5" s="163">
        <v>104.79619304286</v>
      </c>
      <c r="C5" s="163">
        <v>1058.38552956594</v>
      </c>
      <c r="D5" s="32">
        <f>+C5+B5</f>
        <v>1163.1817226088001</v>
      </c>
      <c r="E5" s="33">
        <f>+C5-B5</f>
        <v>953.58933652308008</v>
      </c>
      <c r="F5" s="61" t="s">
        <v>76</v>
      </c>
      <c r="G5" s="62">
        <f>C5/B5</f>
        <v>10.099465437003776</v>
      </c>
    </row>
    <row r="6" spans="1:10" x14ac:dyDescent="0.25">
      <c r="A6" s="34" t="s">
        <v>77</v>
      </c>
      <c r="B6" s="63">
        <f>+B5*100/D5</f>
        <v>9.0094428932240813</v>
      </c>
      <c r="C6" s="64">
        <f>+C5*100/D5</f>
        <v>90.99055710677591</v>
      </c>
      <c r="D6" s="65"/>
      <c r="E6" s="66"/>
      <c r="F6" s="65"/>
      <c r="G6" s="67"/>
    </row>
    <row r="7" spans="1:10" x14ac:dyDescent="0.25">
      <c r="A7" s="28"/>
      <c r="B7" s="52"/>
      <c r="C7" s="28"/>
      <c r="D7" s="30"/>
      <c r="E7" s="28"/>
      <c r="F7" s="30"/>
      <c r="G7" s="68"/>
    </row>
    <row r="8" spans="1:10" x14ac:dyDescent="0.25">
      <c r="A8" s="31" t="s">
        <v>105</v>
      </c>
      <c r="B8" s="59">
        <v>100.61744456238</v>
      </c>
      <c r="C8" s="60">
        <v>1030.2226993802401</v>
      </c>
      <c r="D8" s="32">
        <f>+B8+C8</f>
        <v>1130.8401439426202</v>
      </c>
      <c r="E8" s="33">
        <f>+C8-B8</f>
        <v>929.6052548178601</v>
      </c>
      <c r="F8" s="61" t="s">
        <v>76</v>
      </c>
      <c r="G8" s="62">
        <f>C8/B8</f>
        <v>10.239006803055219</v>
      </c>
    </row>
    <row r="9" spans="1:10" x14ac:dyDescent="0.25">
      <c r="A9" s="34" t="s">
        <v>77</v>
      </c>
      <c r="B9" s="63">
        <f>+B8*100/D8</f>
        <v>8.897583367670526</v>
      </c>
      <c r="C9" s="64">
        <f>+C8*100/D8</f>
        <v>91.102416632329465</v>
      </c>
      <c r="D9" s="65"/>
      <c r="E9" s="66"/>
      <c r="F9" s="65"/>
      <c r="G9" s="69"/>
    </row>
    <row r="10" spans="1:10" x14ac:dyDescent="0.25">
      <c r="A10" s="28"/>
      <c r="B10" s="52"/>
      <c r="C10" s="28"/>
      <c r="D10" s="30"/>
      <c r="E10" s="28"/>
      <c r="F10" s="30"/>
      <c r="G10" s="29"/>
    </row>
    <row r="11" spans="1:10" x14ac:dyDescent="0.25">
      <c r="A11" s="31" t="s">
        <v>106</v>
      </c>
      <c r="B11" s="192">
        <v>158.17240182762001</v>
      </c>
      <c r="C11" s="191">
        <v>1145.56624011592</v>
      </c>
      <c r="D11" s="33">
        <f>+B11+C11</f>
        <v>1303.73864194354</v>
      </c>
      <c r="E11" s="33">
        <f>+C11-B11</f>
        <v>987.3938382883</v>
      </c>
      <c r="F11" s="70" t="s">
        <v>76</v>
      </c>
      <c r="G11" s="62">
        <f>C11/B11</f>
        <v>7.2425165634418631</v>
      </c>
    </row>
    <row r="12" spans="1:10" x14ac:dyDescent="0.25">
      <c r="A12" s="34" t="s">
        <v>77</v>
      </c>
      <c r="B12" s="64">
        <f>+B11*100/D11</f>
        <v>12.132217051711034</v>
      </c>
      <c r="C12" s="150">
        <f>+C11*100/D11</f>
        <v>87.867782948288962</v>
      </c>
      <c r="D12" s="66"/>
      <c r="E12" s="66"/>
      <c r="F12" s="65"/>
      <c r="G12" s="69"/>
    </row>
    <row r="13" spans="1:10" x14ac:dyDescent="0.25">
      <c r="A13" s="28"/>
      <c r="B13" s="28"/>
      <c r="C13" s="30"/>
      <c r="D13" s="28"/>
      <c r="E13" s="28"/>
      <c r="F13" s="30"/>
      <c r="G13" s="29"/>
      <c r="J13" s="176"/>
    </row>
    <row r="14" spans="1:10" ht="47.25" x14ac:dyDescent="0.25">
      <c r="A14" s="35" t="s">
        <v>107</v>
      </c>
      <c r="B14" s="71">
        <f>+B8/B5*100-100</f>
        <v>-3.987500269948697</v>
      </c>
      <c r="C14" s="71">
        <f>+C8/C5*100-100</f>
        <v>-2.6609235858742295</v>
      </c>
      <c r="D14" s="72">
        <f>D8/D5*100-100</f>
        <v>-2.780440754660745</v>
      </c>
      <c r="E14" s="72">
        <f>E8/E5*100-100</f>
        <v>-2.5151373643364394</v>
      </c>
      <c r="F14" s="65"/>
      <c r="G14" s="69"/>
      <c r="J14" s="176"/>
    </row>
    <row r="15" spans="1:10" x14ac:dyDescent="0.25">
      <c r="A15" s="28"/>
      <c r="B15" s="73"/>
      <c r="C15" s="74"/>
      <c r="D15" s="74"/>
      <c r="E15" s="74"/>
      <c r="F15" s="30"/>
      <c r="G15" s="29"/>
    </row>
    <row r="16" spans="1:10" ht="47.25" x14ac:dyDescent="0.25">
      <c r="A16" s="35" t="s">
        <v>108</v>
      </c>
      <c r="B16" s="71">
        <f>+B11/B8*100-100</f>
        <v>57.201768058775883</v>
      </c>
      <c r="C16" s="71">
        <f>+C11/C8*100-100</f>
        <v>11.195981296574814</v>
      </c>
      <c r="D16" s="72">
        <f>D11/D8*100-100</f>
        <v>15.289384527694367</v>
      </c>
      <c r="E16" s="72">
        <f>E11/E8*100-100</f>
        <v>6.2164648027686269</v>
      </c>
      <c r="F16" s="65"/>
      <c r="G16" s="69"/>
    </row>
    <row r="17" spans="1:7" x14ac:dyDescent="0.25">
      <c r="A17" s="28"/>
      <c r="B17" s="28"/>
      <c r="C17" s="29"/>
      <c r="D17" s="29"/>
      <c r="E17" s="29"/>
      <c r="F17" s="30"/>
      <c r="G17" s="29"/>
    </row>
    <row r="20" spans="1:7" x14ac:dyDescent="0.25">
      <c r="B20" s="36"/>
      <c r="C20" s="37"/>
      <c r="D20" s="38"/>
      <c r="E20" s="38"/>
      <c r="F20" s="38"/>
      <c r="G20" s="38"/>
    </row>
    <row r="21" spans="1:7" x14ac:dyDescent="0.25">
      <c r="B21" s="38"/>
      <c r="C21" s="38"/>
      <c r="D21" s="39"/>
      <c r="E21" s="39"/>
      <c r="F21" s="38"/>
      <c r="G21" s="38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B1" workbookViewId="0">
      <selection activeCell="H6" sqref="H6"/>
    </sheetView>
  </sheetViews>
  <sheetFormatPr defaultRowHeight="15.75" x14ac:dyDescent="0.25"/>
  <cols>
    <col min="1" max="1" width="4.28515625" style="40" bestFit="1" customWidth="1"/>
    <col min="2" max="2" width="18.42578125" style="40" customWidth="1"/>
    <col min="3" max="3" width="7.42578125" style="40" bestFit="1" customWidth="1"/>
    <col min="4" max="4" width="11.140625" style="41" bestFit="1" customWidth="1"/>
    <col min="5" max="5" width="22.42578125" style="40" customWidth="1"/>
    <col min="6" max="6" width="11.28515625" style="41" customWidth="1"/>
    <col min="7" max="7" width="14.5703125" style="41" bestFit="1" customWidth="1"/>
    <col min="8" max="8" width="19.7109375" style="40" customWidth="1"/>
    <col min="9" max="9" width="12.5703125" style="41" bestFit="1" customWidth="1"/>
    <col min="10" max="10" width="20.5703125" style="54" bestFit="1" customWidth="1"/>
    <col min="11" max="11" width="13.42578125" style="53" bestFit="1" customWidth="1"/>
    <col min="12" max="16384" width="9.140625" style="40"/>
  </cols>
  <sheetData>
    <row r="1" spans="1:11" ht="18.75" x14ac:dyDescent="0.25">
      <c r="A1" s="216" t="s">
        <v>94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8.75" x14ac:dyDescent="0.25">
      <c r="A2" s="216" t="s">
        <v>109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1" ht="18.75" x14ac:dyDescent="0.25">
      <c r="A3" s="199"/>
      <c r="B3" s="199"/>
      <c r="C3" s="199"/>
      <c r="D3" s="199"/>
      <c r="E3" s="199"/>
      <c r="F3" s="199" t="s">
        <v>95</v>
      </c>
      <c r="G3" s="199"/>
      <c r="H3" s="199"/>
      <c r="I3" s="199"/>
      <c r="J3" s="199" t="s">
        <v>99</v>
      </c>
      <c r="K3" s="199"/>
    </row>
    <row r="4" spans="1:11" x14ac:dyDescent="0.25">
      <c r="A4" s="43"/>
      <c r="B4" s="44"/>
      <c r="C4" s="161"/>
      <c r="D4" s="217" t="s">
        <v>103</v>
      </c>
      <c r="E4" s="217"/>
      <c r="F4" s="218" t="s">
        <v>110</v>
      </c>
      <c r="G4" s="217"/>
      <c r="H4" s="218" t="s">
        <v>111</v>
      </c>
      <c r="I4" s="219"/>
      <c r="J4" s="197" t="s">
        <v>0</v>
      </c>
      <c r="K4" s="177" t="s">
        <v>1</v>
      </c>
    </row>
    <row r="5" spans="1:11" x14ac:dyDescent="0.25">
      <c r="A5" s="49" t="s">
        <v>2</v>
      </c>
      <c r="B5" s="50" t="s">
        <v>3</v>
      </c>
      <c r="C5" s="162" t="s">
        <v>4</v>
      </c>
      <c r="D5" s="51" t="s">
        <v>5</v>
      </c>
      <c r="E5" s="51" t="s">
        <v>6</v>
      </c>
      <c r="F5" s="212" t="s">
        <v>5</v>
      </c>
      <c r="G5" s="213" t="s">
        <v>6</v>
      </c>
      <c r="H5" s="212" t="s">
        <v>5</v>
      </c>
      <c r="I5" s="214" t="s">
        <v>6</v>
      </c>
      <c r="J5" s="198" t="s">
        <v>7</v>
      </c>
      <c r="K5" s="181" t="s">
        <v>93</v>
      </c>
    </row>
    <row r="6" spans="1:11" x14ac:dyDescent="0.2">
      <c r="A6" s="108">
        <v>1</v>
      </c>
      <c r="B6" s="152" t="s">
        <v>8</v>
      </c>
      <c r="C6" s="109"/>
      <c r="D6" s="104"/>
      <c r="E6" s="133">
        <v>902501.34128000005</v>
      </c>
      <c r="F6" s="208"/>
      <c r="G6" s="138">
        <v>754140.15057000006</v>
      </c>
      <c r="H6" s="107"/>
      <c r="I6" s="138">
        <v>47947105.253930002</v>
      </c>
      <c r="J6" s="193">
        <f>+I6/G6*100-100</f>
        <v>6257.8507546230303</v>
      </c>
      <c r="K6" s="178">
        <f>+I6*100/$I$46</f>
        <v>30.313192883157889</v>
      </c>
    </row>
    <row r="7" spans="1:11" x14ac:dyDescent="0.2">
      <c r="A7" s="110">
        <v>2</v>
      </c>
      <c r="B7" s="111" t="s">
        <v>19</v>
      </c>
      <c r="C7" s="112"/>
      <c r="D7" s="105"/>
      <c r="E7" s="107">
        <v>17402663.42433</v>
      </c>
      <c r="F7" s="208"/>
      <c r="G7" s="200">
        <v>11639200.135310002</v>
      </c>
      <c r="H7" s="107"/>
      <c r="I7" s="138">
        <v>10326614.064570004</v>
      </c>
      <c r="J7" s="194">
        <f t="shared" ref="J7:J46" si="0">+I7/G7*100-100</f>
        <v>-11.277287575440752</v>
      </c>
      <c r="K7" s="179">
        <f>+I8*100/$I$46</f>
        <v>5.8309332471358459</v>
      </c>
    </row>
    <row r="8" spans="1:11" x14ac:dyDescent="0.2">
      <c r="A8" s="110">
        <v>3</v>
      </c>
      <c r="B8" s="111" t="s">
        <v>100</v>
      </c>
      <c r="C8" s="112"/>
      <c r="D8" s="105"/>
      <c r="E8" s="107">
        <v>12013003.890219999</v>
      </c>
      <c r="F8" s="208"/>
      <c r="G8" s="200">
        <v>7512583.3864400005</v>
      </c>
      <c r="H8" s="107"/>
      <c r="I8" s="138">
        <v>9222927.1659600008</v>
      </c>
      <c r="J8" s="194">
        <f t="shared" si="0"/>
        <v>22.766386628162067</v>
      </c>
      <c r="K8" s="179">
        <f>+I7*100/$I$46</f>
        <v>6.528707881558371</v>
      </c>
    </row>
    <row r="9" spans="1:11" x14ac:dyDescent="0.2">
      <c r="A9" s="110">
        <v>4</v>
      </c>
      <c r="B9" s="111" t="s">
        <v>10</v>
      </c>
      <c r="C9" s="112" t="s">
        <v>11</v>
      </c>
      <c r="D9" s="105">
        <v>414292.043880679</v>
      </c>
      <c r="E9" s="107">
        <v>10572499.082599999</v>
      </c>
      <c r="F9" s="105">
        <v>276936.77675863402</v>
      </c>
      <c r="G9" s="138">
        <v>6928527.1372600002</v>
      </c>
      <c r="H9" s="206">
        <v>321666.66156201798</v>
      </c>
      <c r="I9" s="138">
        <v>7212428.5174500002</v>
      </c>
      <c r="J9" s="194">
        <f t="shared" si="0"/>
        <v>4.0975718874397558</v>
      </c>
      <c r="K9" s="179">
        <f t="shared" ref="K9:K46" si="1">+I9*100/$I$46</f>
        <v>4.5598526886569468</v>
      </c>
    </row>
    <row r="10" spans="1:11" x14ac:dyDescent="0.2">
      <c r="A10" s="110">
        <v>5</v>
      </c>
      <c r="B10" s="107" t="s">
        <v>18</v>
      </c>
      <c r="C10" s="112"/>
      <c r="D10" s="105"/>
      <c r="E10" s="107">
        <v>163574.95925000001</v>
      </c>
      <c r="F10" s="208"/>
      <c r="G10" s="138">
        <v>148726.29397</v>
      </c>
      <c r="H10" s="107"/>
      <c r="I10" s="138">
        <v>7982352.00031</v>
      </c>
      <c r="J10" s="194">
        <f t="shared" si="0"/>
        <v>5267.1424112269906</v>
      </c>
      <c r="K10" s="179">
        <f t="shared" si="1"/>
        <v>5.0466149012577777</v>
      </c>
    </row>
    <row r="11" spans="1:11" x14ac:dyDescent="0.2">
      <c r="A11" s="110">
        <v>6</v>
      </c>
      <c r="B11" s="111" t="s">
        <v>13</v>
      </c>
      <c r="C11" s="112" t="s">
        <v>14</v>
      </c>
      <c r="D11" s="105">
        <v>15377729.833985608</v>
      </c>
      <c r="E11" s="107">
        <v>8968338.5781100001</v>
      </c>
      <c r="F11" s="208">
        <v>9648675.2920061741</v>
      </c>
      <c r="G11" s="200">
        <v>6181626.3515500017</v>
      </c>
      <c r="H11" s="107">
        <v>10412878.202415947</v>
      </c>
      <c r="I11" s="138">
        <v>5874741.8132499997</v>
      </c>
      <c r="J11" s="194">
        <f t="shared" si="0"/>
        <v>-4.964462761859636</v>
      </c>
      <c r="K11" s="179">
        <f t="shared" si="1"/>
        <v>3.7141383359989888</v>
      </c>
    </row>
    <row r="12" spans="1:11" x14ac:dyDescent="0.2">
      <c r="A12" s="110">
        <v>7</v>
      </c>
      <c r="B12" s="111" t="s">
        <v>16</v>
      </c>
      <c r="C12" s="112" t="s">
        <v>17</v>
      </c>
      <c r="D12" s="105">
        <v>5018335.4799999902</v>
      </c>
      <c r="E12" s="107">
        <v>7940964.0047399998</v>
      </c>
      <c r="F12" s="105">
        <v>3545480.4799999902</v>
      </c>
      <c r="G12" s="138">
        <v>5174570.2448800001</v>
      </c>
      <c r="H12" s="206">
        <v>3237745</v>
      </c>
      <c r="I12" s="138">
        <v>5847037.8092200002</v>
      </c>
      <c r="J12" s="194">
        <f t="shared" si="0"/>
        <v>12.995621520557691</v>
      </c>
      <c r="K12" s="179">
        <f t="shared" si="1"/>
        <v>3.6966232678139641</v>
      </c>
    </row>
    <row r="13" spans="1:11" x14ac:dyDescent="0.2">
      <c r="A13" s="110">
        <v>8</v>
      </c>
      <c r="B13" s="107" t="s">
        <v>80</v>
      </c>
      <c r="C13" s="112"/>
      <c r="D13" s="105"/>
      <c r="E13" s="107">
        <v>7415322.2283600001</v>
      </c>
      <c r="F13" s="208"/>
      <c r="G13" s="200">
        <v>4939848.3871299997</v>
      </c>
      <c r="H13" s="107"/>
      <c r="I13" s="138">
        <v>5881949.8433299996</v>
      </c>
      <c r="J13" s="194">
        <f t="shared" si="0"/>
        <v>19.071464999907633</v>
      </c>
      <c r="K13" s="179">
        <f t="shared" si="1"/>
        <v>3.7186954079007326</v>
      </c>
    </row>
    <row r="14" spans="1:11" x14ac:dyDescent="0.2">
      <c r="A14" s="110">
        <v>9</v>
      </c>
      <c r="B14" s="111" t="s">
        <v>12</v>
      </c>
      <c r="C14" s="112"/>
      <c r="D14" s="105"/>
      <c r="E14" s="107">
        <v>7042727.7105099987</v>
      </c>
      <c r="F14" s="208"/>
      <c r="G14" s="200">
        <v>4973932.2486500004</v>
      </c>
      <c r="H14" s="107"/>
      <c r="I14" s="138">
        <v>5163505.29691</v>
      </c>
      <c r="J14" s="194">
        <f t="shared" si="0"/>
        <v>3.8113315337468237</v>
      </c>
      <c r="K14" s="179">
        <f t="shared" si="1"/>
        <v>3.2644792879463949</v>
      </c>
    </row>
    <row r="15" spans="1:11" x14ac:dyDescent="0.2">
      <c r="A15" s="110">
        <v>10</v>
      </c>
      <c r="B15" s="111" t="s">
        <v>15</v>
      </c>
      <c r="C15" s="112"/>
      <c r="D15" s="105"/>
      <c r="E15" s="107">
        <v>8712162.7470900007</v>
      </c>
      <c r="F15" s="208"/>
      <c r="G15" s="200">
        <v>5334100.6599000003</v>
      </c>
      <c r="H15" s="107"/>
      <c r="I15" s="138">
        <v>4887379.4513900001</v>
      </c>
      <c r="J15" s="194">
        <f t="shared" si="0"/>
        <v>-8.3748177432852344</v>
      </c>
      <c r="K15" s="179">
        <f t="shared" si="1"/>
        <v>3.089906579730882</v>
      </c>
    </row>
    <row r="16" spans="1:11" x14ac:dyDescent="0.2">
      <c r="A16" s="110">
        <v>11</v>
      </c>
      <c r="B16" s="111" t="s">
        <v>20</v>
      </c>
      <c r="C16" s="112" t="s">
        <v>17</v>
      </c>
      <c r="D16" s="105">
        <v>13916033.703648718</v>
      </c>
      <c r="E16" s="107">
        <v>3625011.5491499999</v>
      </c>
      <c r="F16" s="208">
        <v>9823182.7298439201</v>
      </c>
      <c r="G16" s="200">
        <v>2463464.8028299999</v>
      </c>
      <c r="H16" s="107">
        <v>12705175.224946687</v>
      </c>
      <c r="I16" s="138">
        <v>3460401.6970599997</v>
      </c>
      <c r="J16" s="194">
        <f t="shared" si="0"/>
        <v>40.468891338927591</v>
      </c>
      <c r="K16" s="179">
        <f t="shared" si="1"/>
        <v>2.1877405015517351</v>
      </c>
    </row>
    <row r="17" spans="1:11" x14ac:dyDescent="0.2">
      <c r="A17" s="110">
        <v>12</v>
      </c>
      <c r="B17" s="111" t="s">
        <v>79</v>
      </c>
      <c r="C17" s="112"/>
      <c r="D17" s="105"/>
      <c r="E17" s="107">
        <v>4799393.9542199997</v>
      </c>
      <c r="F17" s="208"/>
      <c r="G17" s="200">
        <v>3084453.3332800004</v>
      </c>
      <c r="H17" s="107"/>
      <c r="I17" s="138">
        <v>3345768.00973</v>
      </c>
      <c r="J17" s="194">
        <f t="shared" si="0"/>
        <v>8.4719931934297676</v>
      </c>
      <c r="K17" s="179">
        <f t="shared" si="1"/>
        <v>2.1152666148272163</v>
      </c>
    </row>
    <row r="18" spans="1:11" x14ac:dyDescent="0.2">
      <c r="A18" s="110">
        <v>13</v>
      </c>
      <c r="B18" s="113" t="s">
        <v>78</v>
      </c>
      <c r="C18" s="112"/>
      <c r="D18" s="105"/>
      <c r="E18" s="107">
        <v>3184327.0968599999</v>
      </c>
      <c r="F18" s="208"/>
      <c r="G18" s="138">
        <v>1985878.1983099999</v>
      </c>
      <c r="H18" s="107"/>
      <c r="I18" s="138">
        <v>2533000.8036199999</v>
      </c>
      <c r="J18" s="194">
        <f t="shared" si="0"/>
        <v>27.550662763487011</v>
      </c>
      <c r="K18" s="179">
        <f t="shared" si="1"/>
        <v>1.6014176773900948</v>
      </c>
    </row>
    <row r="19" spans="1:11" x14ac:dyDescent="0.2">
      <c r="A19" s="110">
        <v>14</v>
      </c>
      <c r="B19" s="107" t="s">
        <v>87</v>
      </c>
      <c r="C19" s="112"/>
      <c r="D19" s="105"/>
      <c r="E19" s="107">
        <v>2955789.9251799998</v>
      </c>
      <c r="F19" s="208"/>
      <c r="G19" s="138">
        <v>1900913.5819999999</v>
      </c>
      <c r="H19" s="107"/>
      <c r="I19" s="138">
        <v>2388322.6680000001</v>
      </c>
      <c r="J19" s="194">
        <f t="shared" si="0"/>
        <v>25.640780865334477</v>
      </c>
      <c r="K19" s="179">
        <f t="shared" si="1"/>
        <v>1.5099490431983515</v>
      </c>
    </row>
    <row r="20" spans="1:11" x14ac:dyDescent="0.2">
      <c r="A20" s="110">
        <v>15</v>
      </c>
      <c r="B20" s="111" t="s">
        <v>21</v>
      </c>
      <c r="C20" s="112"/>
      <c r="D20" s="105"/>
      <c r="E20" s="107">
        <v>3024063.42245</v>
      </c>
      <c r="F20" s="208"/>
      <c r="G20" s="138">
        <v>2022858.534</v>
      </c>
      <c r="H20" s="107"/>
      <c r="I20" s="138">
        <v>2112452.7061100001</v>
      </c>
      <c r="J20" s="194">
        <f t="shared" si="0"/>
        <v>4.4290873832307369</v>
      </c>
      <c r="K20" s="179">
        <f t="shared" si="1"/>
        <v>1.3355381101263168</v>
      </c>
    </row>
    <row r="21" spans="1:11" x14ac:dyDescent="0.2">
      <c r="A21" s="110">
        <v>16</v>
      </c>
      <c r="B21" s="111" t="s">
        <v>84</v>
      </c>
      <c r="C21" s="112"/>
      <c r="D21" s="105"/>
      <c r="E21" s="107">
        <v>2521731.0179600003</v>
      </c>
      <c r="F21" s="208"/>
      <c r="G21" s="200">
        <v>1663447.8411300001</v>
      </c>
      <c r="H21" s="107"/>
      <c r="I21" s="138">
        <v>2073349.7590600001</v>
      </c>
      <c r="J21" s="194">
        <f t="shared" si="0"/>
        <v>24.641705486331844</v>
      </c>
      <c r="K21" s="179">
        <f t="shared" si="1"/>
        <v>1.3108163845925445</v>
      </c>
    </row>
    <row r="22" spans="1:11" x14ac:dyDescent="0.2">
      <c r="A22" s="110">
        <v>17</v>
      </c>
      <c r="B22" s="114" t="s">
        <v>9</v>
      </c>
      <c r="C22" s="112"/>
      <c r="D22" s="105"/>
      <c r="E22" s="107">
        <v>6336478.6669000005</v>
      </c>
      <c r="F22" s="208"/>
      <c r="G22" s="200">
        <v>4633022.6794400001</v>
      </c>
      <c r="H22" s="107"/>
      <c r="I22" s="138">
        <v>1640316.5700999999</v>
      </c>
      <c r="J22" s="194">
        <f t="shared" si="0"/>
        <v>-64.595110285575657</v>
      </c>
      <c r="K22" s="179">
        <f t="shared" si="1"/>
        <v>1.0370434735432894</v>
      </c>
    </row>
    <row r="23" spans="1:11" x14ac:dyDescent="0.2">
      <c r="A23" s="110">
        <v>18</v>
      </c>
      <c r="B23" s="111" t="s">
        <v>86</v>
      </c>
      <c r="C23" s="112"/>
      <c r="D23" s="105"/>
      <c r="E23" s="107">
        <v>2124962.3394999998</v>
      </c>
      <c r="F23" s="209"/>
      <c r="G23" s="210">
        <v>1302572.7794999999</v>
      </c>
      <c r="H23" s="107"/>
      <c r="I23" s="138">
        <v>1525128.02</v>
      </c>
      <c r="J23" s="194">
        <f t="shared" si="0"/>
        <v>17.085820001967903</v>
      </c>
      <c r="K23" s="179">
        <f t="shared" si="1"/>
        <v>0.9642187906219698</v>
      </c>
    </row>
    <row r="24" spans="1:11" x14ac:dyDescent="0.2">
      <c r="A24" s="110">
        <v>19</v>
      </c>
      <c r="B24" s="111" t="s">
        <v>23</v>
      </c>
      <c r="C24" s="112"/>
      <c r="D24" s="105"/>
      <c r="E24" s="107">
        <v>1965875.4010399999</v>
      </c>
      <c r="F24" s="208"/>
      <c r="G24" s="200">
        <v>1330935.3049599999</v>
      </c>
      <c r="H24" s="107"/>
      <c r="I24" s="138">
        <v>1356480.1090899999</v>
      </c>
      <c r="J24" s="194">
        <f t="shared" si="0"/>
        <v>1.9193122336451864</v>
      </c>
      <c r="K24" s="179">
        <f t="shared" si="1"/>
        <v>0.85759594810245321</v>
      </c>
    </row>
    <row r="25" spans="1:11" x14ac:dyDescent="0.2">
      <c r="A25" s="110">
        <v>20</v>
      </c>
      <c r="B25" s="111" t="s">
        <v>88</v>
      </c>
      <c r="C25" s="112"/>
      <c r="D25" s="105"/>
      <c r="E25" s="107">
        <v>1970832.68835</v>
      </c>
      <c r="F25" s="208"/>
      <c r="G25" s="138">
        <v>1283013.5018</v>
      </c>
      <c r="H25" s="107"/>
      <c r="I25" s="138">
        <v>1333292.8372499999</v>
      </c>
      <c r="J25" s="194">
        <f t="shared" si="0"/>
        <v>3.9188469473985066</v>
      </c>
      <c r="K25" s="179">
        <f t="shared" si="1"/>
        <v>0.84293645531352168</v>
      </c>
    </row>
    <row r="26" spans="1:11" x14ac:dyDescent="0.2">
      <c r="A26" s="110">
        <v>21</v>
      </c>
      <c r="B26" s="111" t="s">
        <v>22</v>
      </c>
      <c r="C26" s="112" t="s">
        <v>17</v>
      </c>
      <c r="D26" s="105">
        <v>11225969.640000001</v>
      </c>
      <c r="E26" s="107">
        <v>1478589.2431900001</v>
      </c>
      <c r="F26" s="105">
        <v>6166279.6399999904</v>
      </c>
      <c r="G26" s="138">
        <v>800502.45918999997</v>
      </c>
      <c r="H26" s="206">
        <v>8827022</v>
      </c>
      <c r="I26" s="138">
        <v>1301261.0603799999</v>
      </c>
      <c r="J26" s="194">
        <f t="shared" si="0"/>
        <v>62.555535644037832</v>
      </c>
      <c r="K26" s="179">
        <f t="shared" si="1"/>
        <v>0.8226852759042913</v>
      </c>
    </row>
    <row r="27" spans="1:11" x14ac:dyDescent="0.2">
      <c r="A27" s="110">
        <v>22</v>
      </c>
      <c r="B27" s="111" t="s">
        <v>26</v>
      </c>
      <c r="C27" s="112"/>
      <c r="D27" s="105"/>
      <c r="E27" s="107">
        <v>1325381.2140099998</v>
      </c>
      <c r="F27" s="208"/>
      <c r="G27" s="200">
        <v>814868.82710999995</v>
      </c>
      <c r="H27" s="107"/>
      <c r="I27" s="138">
        <v>1146740.6424100001</v>
      </c>
      <c r="J27" s="194">
        <f t="shared" si="0"/>
        <v>40.727023081372636</v>
      </c>
      <c r="K27" s="179">
        <f t="shared" si="1"/>
        <v>0.72499413877507213</v>
      </c>
    </row>
    <row r="28" spans="1:11" x14ac:dyDescent="0.2">
      <c r="A28" s="110">
        <v>23</v>
      </c>
      <c r="B28" s="111" t="s">
        <v>35</v>
      </c>
      <c r="C28" s="112"/>
      <c r="D28" s="105"/>
      <c r="E28" s="107">
        <v>1289578.5328099998</v>
      </c>
      <c r="F28" s="208"/>
      <c r="G28" s="200">
        <v>898838.68365000002</v>
      </c>
      <c r="H28" s="107"/>
      <c r="I28" s="138">
        <v>1050903.2619699999</v>
      </c>
      <c r="J28" s="194">
        <f t="shared" si="0"/>
        <v>16.917894288049197</v>
      </c>
      <c r="K28" s="179">
        <f t="shared" si="1"/>
        <v>0.66440368220196777</v>
      </c>
    </row>
    <row r="29" spans="1:11" x14ac:dyDescent="0.2">
      <c r="A29" s="110">
        <v>24</v>
      </c>
      <c r="B29" s="111" t="s">
        <v>24</v>
      </c>
      <c r="C29" s="112"/>
      <c r="D29" s="105"/>
      <c r="E29" s="107">
        <v>1020890.1035699997</v>
      </c>
      <c r="F29" s="208"/>
      <c r="G29" s="200">
        <v>742543.30652999994</v>
      </c>
      <c r="H29" s="107"/>
      <c r="I29" s="138">
        <v>838716.90037999989</v>
      </c>
      <c r="J29" s="194">
        <f t="shared" si="0"/>
        <v>12.951917148028897</v>
      </c>
      <c r="K29" s="179">
        <f t="shared" si="1"/>
        <v>0.530254893198153</v>
      </c>
    </row>
    <row r="30" spans="1:11" x14ac:dyDescent="0.2">
      <c r="A30" s="110">
        <v>25</v>
      </c>
      <c r="B30" s="111" t="s">
        <v>25</v>
      </c>
      <c r="C30" s="112"/>
      <c r="D30" s="105"/>
      <c r="E30" s="107">
        <v>2251501.5346999997</v>
      </c>
      <c r="F30" s="211"/>
      <c r="G30" s="200">
        <v>1610574.1505400001</v>
      </c>
      <c r="H30" s="107"/>
      <c r="I30" s="138">
        <v>1100927.08852</v>
      </c>
      <c r="J30" s="194">
        <f t="shared" si="0"/>
        <v>-31.643812354067862</v>
      </c>
      <c r="K30" s="179">
        <f t="shared" si="1"/>
        <v>0.69602982302805028</v>
      </c>
    </row>
    <row r="31" spans="1:11" x14ac:dyDescent="0.2">
      <c r="A31" s="110">
        <v>26</v>
      </c>
      <c r="B31" s="107" t="s">
        <v>81</v>
      </c>
      <c r="C31" s="112"/>
      <c r="D31" s="105"/>
      <c r="E31" s="107">
        <v>1325254.42359</v>
      </c>
      <c r="F31" s="208"/>
      <c r="G31" s="138">
        <v>1030653.15359</v>
      </c>
      <c r="H31" s="107"/>
      <c r="I31" s="138">
        <v>878707.70400000003</v>
      </c>
      <c r="J31" s="194">
        <f t="shared" si="0"/>
        <v>-14.742636653343496</v>
      </c>
      <c r="K31" s="179">
        <f t="shared" si="1"/>
        <v>0.55553794078289109</v>
      </c>
    </row>
    <row r="32" spans="1:11" x14ac:dyDescent="0.2">
      <c r="A32" s="110">
        <v>27</v>
      </c>
      <c r="B32" s="111" t="s">
        <v>89</v>
      </c>
      <c r="C32" s="112"/>
      <c r="D32" s="105"/>
      <c r="E32" s="107">
        <v>1882007.7007500001</v>
      </c>
      <c r="F32" s="208"/>
      <c r="G32" s="138">
        <v>1188727.8747099999</v>
      </c>
      <c r="H32" s="107"/>
      <c r="I32" s="138">
        <v>616371.75129000004</v>
      </c>
      <c r="J32" s="194">
        <f t="shared" si="0"/>
        <v>-48.148624727053779</v>
      </c>
      <c r="K32" s="179">
        <f t="shared" si="1"/>
        <v>0.38968349988244882</v>
      </c>
    </row>
    <row r="33" spans="1:13" x14ac:dyDescent="0.2">
      <c r="A33" s="110">
        <v>28</v>
      </c>
      <c r="B33" s="107" t="s">
        <v>82</v>
      </c>
      <c r="C33" s="112"/>
      <c r="D33" s="105"/>
      <c r="E33" s="107">
        <v>1166172.5686000001</v>
      </c>
      <c r="F33" s="105"/>
      <c r="G33" s="138">
        <v>809809.37109999999</v>
      </c>
      <c r="H33" s="107"/>
      <c r="I33" s="138">
        <v>623230.0675</v>
      </c>
      <c r="J33" s="194">
        <f t="shared" si="0"/>
        <v>-23.039904236544089</v>
      </c>
      <c r="K33" s="179">
        <f t="shared" si="1"/>
        <v>0.39401947514156788</v>
      </c>
    </row>
    <row r="34" spans="1:13" x14ac:dyDescent="0.2">
      <c r="A34" s="110">
        <v>29</v>
      </c>
      <c r="B34" s="111" t="s">
        <v>27</v>
      </c>
      <c r="C34" s="112"/>
      <c r="D34" s="105"/>
      <c r="E34" s="107">
        <v>785637.38165999996</v>
      </c>
      <c r="F34" s="208"/>
      <c r="G34" s="138">
        <v>458540.49129999999</v>
      </c>
      <c r="H34" s="107"/>
      <c r="I34" s="138">
        <v>511554.70522</v>
      </c>
      <c r="J34" s="194">
        <f t="shared" si="0"/>
        <v>11.561511998580613</v>
      </c>
      <c r="K34" s="179">
        <f t="shared" si="1"/>
        <v>0.32341590524591285</v>
      </c>
    </row>
    <row r="35" spans="1:13" x14ac:dyDescent="0.2">
      <c r="A35" s="110">
        <v>30</v>
      </c>
      <c r="B35" s="111" t="s">
        <v>30</v>
      </c>
      <c r="C35" s="112" t="s">
        <v>17</v>
      </c>
      <c r="D35" s="105">
        <v>10779485.879882812</v>
      </c>
      <c r="E35" s="107">
        <v>1176169.4215600002</v>
      </c>
      <c r="F35" s="208">
        <v>9624733.8798828125</v>
      </c>
      <c r="G35" s="200">
        <v>1032215.2647599999</v>
      </c>
      <c r="H35" s="107">
        <v>2910466</v>
      </c>
      <c r="I35" s="138">
        <v>472519.13254000002</v>
      </c>
      <c r="J35" s="194">
        <f t="shared" si="0"/>
        <v>-54.222811009303825</v>
      </c>
      <c r="K35" s="179">
        <f t="shared" si="1"/>
        <v>0.29873677524032444</v>
      </c>
    </row>
    <row r="36" spans="1:13" x14ac:dyDescent="0.2">
      <c r="A36" s="110">
        <v>31</v>
      </c>
      <c r="B36" s="111" t="s">
        <v>28</v>
      </c>
      <c r="C36" s="112" t="s">
        <v>17</v>
      </c>
      <c r="D36" s="105">
        <v>38200.996974922738</v>
      </c>
      <c r="E36" s="107">
        <v>634536.82302000001</v>
      </c>
      <c r="F36" s="208">
        <v>25917.306977368869</v>
      </c>
      <c r="G36" s="200">
        <v>415055.77022000006</v>
      </c>
      <c r="H36" s="107">
        <v>24208.876997858268</v>
      </c>
      <c r="I36" s="138">
        <v>338923.84606999997</v>
      </c>
      <c r="J36" s="194">
        <f t="shared" si="0"/>
        <v>-18.342576976979842</v>
      </c>
      <c r="K36" s="179">
        <f t="shared" si="1"/>
        <v>0.21427495704299104</v>
      </c>
    </row>
    <row r="37" spans="1:13" x14ac:dyDescent="0.2">
      <c r="A37" s="110">
        <v>32</v>
      </c>
      <c r="B37" s="111" t="s">
        <v>34</v>
      </c>
      <c r="C37" s="112" t="s">
        <v>17</v>
      </c>
      <c r="D37" s="105">
        <v>2965996.0816345206</v>
      </c>
      <c r="E37" s="107">
        <v>422004.63375000004</v>
      </c>
      <c r="F37" s="208">
        <v>1620829.900695801</v>
      </c>
      <c r="G37" s="200">
        <v>217260.79926</v>
      </c>
      <c r="H37" s="107">
        <v>2200145.7696533189</v>
      </c>
      <c r="I37" s="138">
        <v>294445.56569999998</v>
      </c>
      <c r="J37" s="194">
        <f t="shared" si="0"/>
        <v>35.526319843660133</v>
      </c>
      <c r="K37" s="179">
        <f t="shared" si="1"/>
        <v>0.18615482998158786</v>
      </c>
    </row>
    <row r="38" spans="1:13" x14ac:dyDescent="0.2">
      <c r="A38" s="110">
        <v>33</v>
      </c>
      <c r="B38" s="111" t="s">
        <v>32</v>
      </c>
      <c r="C38" s="112" t="s">
        <v>17</v>
      </c>
      <c r="D38" s="105">
        <v>3908035.959957127</v>
      </c>
      <c r="E38" s="107">
        <v>568472.14480000001</v>
      </c>
      <c r="F38" s="208">
        <v>2438402.2699699402</v>
      </c>
      <c r="G38" s="200">
        <v>353288.13043999998</v>
      </c>
      <c r="H38" s="107">
        <v>1633553.5999984699</v>
      </c>
      <c r="I38" s="138">
        <v>235538.77445</v>
      </c>
      <c r="J38" s="194">
        <f t="shared" si="0"/>
        <v>-33.329553371450643</v>
      </c>
      <c r="K38" s="179">
        <f t="shared" si="1"/>
        <v>0.14891268750328246</v>
      </c>
    </row>
    <row r="39" spans="1:13" x14ac:dyDescent="0.2">
      <c r="A39" s="110">
        <v>34</v>
      </c>
      <c r="B39" s="107" t="s">
        <v>90</v>
      </c>
      <c r="C39" s="112"/>
      <c r="D39" s="105"/>
      <c r="E39" s="107">
        <v>408430.39253000007</v>
      </c>
      <c r="F39" s="208"/>
      <c r="G39" s="138">
        <v>245154.69484000001</v>
      </c>
      <c r="H39" s="107"/>
      <c r="I39" s="138">
        <v>191788.52122</v>
      </c>
      <c r="J39" s="194">
        <f t="shared" si="0"/>
        <v>-21.768366971242131</v>
      </c>
      <c r="K39" s="179">
        <f t="shared" si="1"/>
        <v>0.12125283488393611</v>
      </c>
    </row>
    <row r="40" spans="1:13" x14ac:dyDescent="0.2">
      <c r="A40" s="110">
        <v>35</v>
      </c>
      <c r="B40" s="111" t="s">
        <v>29</v>
      </c>
      <c r="C40" s="112"/>
      <c r="D40" s="105"/>
      <c r="E40" s="107">
        <v>524372.18726999988</v>
      </c>
      <c r="F40" s="208"/>
      <c r="G40" s="138">
        <v>332569.85489000002</v>
      </c>
      <c r="H40" s="107"/>
      <c r="I40" s="138">
        <v>173990.07017999998</v>
      </c>
      <c r="J40" s="194">
        <f t="shared" si="0"/>
        <v>-47.683150585747313</v>
      </c>
      <c r="K40" s="179">
        <f t="shared" si="1"/>
        <v>0.11000027069805671</v>
      </c>
    </row>
    <row r="41" spans="1:13" x14ac:dyDescent="0.2">
      <c r="A41" s="110">
        <v>36</v>
      </c>
      <c r="B41" s="111" t="s">
        <v>31</v>
      </c>
      <c r="C41" s="112"/>
      <c r="D41" s="105"/>
      <c r="E41" s="107">
        <v>315860.41421000002</v>
      </c>
      <c r="F41" s="208"/>
      <c r="G41" s="138">
        <v>253238.03393999999</v>
      </c>
      <c r="H41" s="107"/>
      <c r="I41" s="138">
        <v>140911.86669</v>
      </c>
      <c r="J41" s="194">
        <f t="shared" si="0"/>
        <v>-44.355962452549122</v>
      </c>
      <c r="K41" s="179">
        <f t="shared" si="1"/>
        <v>8.9087517836119762E-2</v>
      </c>
    </row>
    <row r="42" spans="1:13" x14ac:dyDescent="0.2">
      <c r="A42" s="110">
        <v>37</v>
      </c>
      <c r="B42" s="111" t="s">
        <v>36</v>
      </c>
      <c r="C42" s="112"/>
      <c r="D42" s="105"/>
      <c r="E42" s="107">
        <v>167051.25753999999</v>
      </c>
      <c r="F42" s="208"/>
      <c r="G42" s="138">
        <v>113011.23136999999</v>
      </c>
      <c r="H42" s="107"/>
      <c r="I42" s="138">
        <v>114313.57277</v>
      </c>
      <c r="J42" s="194">
        <f t="shared" si="0"/>
        <v>1.1523999731815309</v>
      </c>
      <c r="K42" s="179">
        <f t="shared" si="1"/>
        <v>7.2271503403344428E-2</v>
      </c>
    </row>
    <row r="43" spans="1:13" x14ac:dyDescent="0.2">
      <c r="A43" s="110">
        <v>38</v>
      </c>
      <c r="B43" s="107" t="s">
        <v>83</v>
      </c>
      <c r="C43" s="112"/>
      <c r="D43" s="105"/>
      <c r="E43" s="107">
        <v>342631.32066000003</v>
      </c>
      <c r="F43" s="208"/>
      <c r="G43" s="138">
        <v>180399.41707</v>
      </c>
      <c r="H43" s="107"/>
      <c r="I43" s="138">
        <v>94483.267179999995</v>
      </c>
      <c r="J43" s="194">
        <f t="shared" si="0"/>
        <v>-47.625514142688239</v>
      </c>
      <c r="K43" s="179">
        <f t="shared" si="1"/>
        <v>5.9734356997986342E-2</v>
      </c>
    </row>
    <row r="44" spans="1:13" x14ac:dyDescent="0.2">
      <c r="A44" s="110">
        <v>39</v>
      </c>
      <c r="B44" s="107" t="s">
        <v>33</v>
      </c>
      <c r="C44" s="112"/>
      <c r="D44" s="105"/>
      <c r="E44" s="107">
        <v>58235.089</v>
      </c>
      <c r="F44" s="208"/>
      <c r="G44" s="138">
        <v>27270.472000000002</v>
      </c>
      <c r="H44" s="207"/>
      <c r="I44" s="138">
        <v>34966.260629999997</v>
      </c>
      <c r="J44" s="194">
        <f t="shared" si="0"/>
        <v>28.220225267828113</v>
      </c>
      <c r="K44" s="179">
        <f t="shared" si="1"/>
        <v>2.2106423260934642E-2</v>
      </c>
    </row>
    <row r="45" spans="1:13" x14ac:dyDescent="0.2">
      <c r="A45" s="115">
        <v>40</v>
      </c>
      <c r="B45" s="116" t="s">
        <v>37</v>
      </c>
      <c r="C45" s="117"/>
      <c r="D45" s="159"/>
      <c r="E45" s="164">
        <f>E46-SUM(E6:E44)</f>
        <v>21596243.894769982</v>
      </c>
      <c r="F45" s="159"/>
      <c r="G45" s="160">
        <f>G46-SUM(G7:G44)</f>
        <v>14589247.173530012</v>
      </c>
      <c r="H45" s="171"/>
      <c r="I45" s="160">
        <f>I46-SUM(I6:I44)</f>
        <v>15897553.372180015</v>
      </c>
      <c r="J45" s="195">
        <f t="shared" si="0"/>
        <v>8.9676059572403943</v>
      </c>
      <c r="K45" s="184">
        <f t="shared" si="1"/>
        <v>10.05077572856581</v>
      </c>
    </row>
    <row r="46" spans="1:13" s="46" customFormat="1" x14ac:dyDescent="0.2">
      <c r="A46" s="118"/>
      <c r="B46" s="119" t="s">
        <v>38</v>
      </c>
      <c r="C46" s="118"/>
      <c r="D46" s="102"/>
      <c r="E46" s="151">
        <v>152381244.31009001</v>
      </c>
      <c r="F46" s="171"/>
      <c r="G46" s="201">
        <v>100617444.56238</v>
      </c>
      <c r="H46" s="182"/>
      <c r="I46" s="183">
        <v>158172401.82762</v>
      </c>
      <c r="J46" s="196">
        <f t="shared" si="0"/>
        <v>57.201768058775855</v>
      </c>
      <c r="K46" s="180">
        <f t="shared" si="1"/>
        <v>100</v>
      </c>
      <c r="M46" s="40"/>
    </row>
    <row r="47" spans="1:13" x14ac:dyDescent="0.25">
      <c r="D47" s="45"/>
      <c r="E47" s="42"/>
      <c r="H47" s="47"/>
    </row>
    <row r="48" spans="1:13" x14ac:dyDescent="0.25">
      <c r="D48" s="40"/>
      <c r="E48" s="47"/>
      <c r="J48" s="55"/>
    </row>
    <row r="49" spans="4:9" x14ac:dyDescent="0.25">
      <c r="F49" s="77"/>
      <c r="G49" s="77"/>
    </row>
    <row r="50" spans="4:9" x14ac:dyDescent="0.25">
      <c r="H50" s="48"/>
      <c r="I50" s="77"/>
    </row>
    <row r="51" spans="4:9" x14ac:dyDescent="0.25">
      <c r="D51" s="47"/>
      <c r="E51" s="48" t="s">
        <v>39</v>
      </c>
    </row>
  </sheetData>
  <sortState ref="B6:I44">
    <sortCondition descending="1" ref="I6"/>
  </sortState>
  <mergeCells count="5">
    <mergeCell ref="A1:K1"/>
    <mergeCell ref="D4:E4"/>
    <mergeCell ref="F4:G4"/>
    <mergeCell ref="H4:I4"/>
    <mergeCell ref="A2:K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workbookViewId="0">
      <selection activeCell="E35" sqref="E35"/>
    </sheetView>
  </sheetViews>
  <sheetFormatPr defaultRowHeight="15" x14ac:dyDescent="0.25"/>
  <cols>
    <col min="1" max="1" width="4.140625" style="11" bestFit="1" customWidth="1"/>
    <col min="2" max="2" width="41.85546875" style="1" bestFit="1" customWidth="1"/>
    <col min="3" max="3" width="17" style="12" bestFit="1" customWidth="1"/>
    <col min="4" max="4" width="17" style="12" customWidth="1"/>
    <col min="5" max="5" width="17" style="139" customWidth="1"/>
    <col min="6" max="6" width="9.140625" style="4"/>
    <col min="7" max="7" width="14.140625" style="1" bestFit="1" customWidth="1"/>
    <col min="8" max="16384" width="9.140625" style="1"/>
  </cols>
  <sheetData>
    <row r="1" spans="1:10" ht="18.75" x14ac:dyDescent="0.25">
      <c r="A1" s="220" t="s">
        <v>96</v>
      </c>
      <c r="B1" s="220"/>
      <c r="C1" s="220"/>
      <c r="D1" s="220"/>
      <c r="E1" s="220"/>
      <c r="F1" s="220"/>
      <c r="G1" s="220"/>
    </row>
    <row r="2" spans="1:10" ht="18.75" customHeight="1" x14ac:dyDescent="0.25">
      <c r="A2" s="220" t="s">
        <v>109</v>
      </c>
      <c r="B2" s="220"/>
      <c r="C2" s="220"/>
      <c r="D2" s="220"/>
      <c r="E2" s="220"/>
      <c r="F2" s="220"/>
      <c r="G2" s="220"/>
    </row>
    <row r="3" spans="1:10" ht="18.75" x14ac:dyDescent="0.25">
      <c r="A3" s="78"/>
      <c r="B3" s="78"/>
      <c r="C3" s="78"/>
      <c r="D3" s="78" t="s">
        <v>95</v>
      </c>
      <c r="E3" s="137"/>
      <c r="G3" s="170" t="s">
        <v>99</v>
      </c>
    </row>
    <row r="4" spans="1:10" x14ac:dyDescent="0.25">
      <c r="A4" s="5" t="s">
        <v>2</v>
      </c>
      <c r="B4" s="6" t="s">
        <v>3</v>
      </c>
      <c r="C4" s="7" t="s">
        <v>101</v>
      </c>
      <c r="D4" s="75" t="s">
        <v>85</v>
      </c>
      <c r="E4" s="75" t="s">
        <v>92</v>
      </c>
      <c r="F4" s="2" t="s">
        <v>0</v>
      </c>
      <c r="G4" s="3" t="s">
        <v>1</v>
      </c>
    </row>
    <row r="5" spans="1:10" x14ac:dyDescent="0.2">
      <c r="A5" s="8"/>
      <c r="B5" s="9"/>
      <c r="C5" s="10" t="s">
        <v>102</v>
      </c>
      <c r="D5" s="76" t="s">
        <v>112</v>
      </c>
      <c r="E5" s="76" t="s">
        <v>112</v>
      </c>
      <c r="F5" s="2" t="s">
        <v>7</v>
      </c>
      <c r="G5" s="7" t="s">
        <v>92</v>
      </c>
    </row>
    <row r="6" spans="1:10" x14ac:dyDescent="0.2">
      <c r="A6" s="120">
        <v>1</v>
      </c>
      <c r="B6" s="121" t="s">
        <v>40</v>
      </c>
      <c r="C6" s="122">
        <v>300544070.44980085</v>
      </c>
      <c r="D6" s="172">
        <v>190467632.78052115</v>
      </c>
      <c r="E6" s="122">
        <v>183688518.00399309</v>
      </c>
      <c r="F6" s="167">
        <f>E6/D6*100-100</f>
        <v>-3.55919516484974</v>
      </c>
      <c r="G6" s="165">
        <f>+E6/$E$33*100</f>
        <v>16.034735624314976</v>
      </c>
    </row>
    <row r="7" spans="1:10" x14ac:dyDescent="0.2">
      <c r="A7" s="123">
        <v>2</v>
      </c>
      <c r="B7" s="124" t="s">
        <v>41</v>
      </c>
      <c r="C7" s="125">
        <v>147483709.7868987</v>
      </c>
      <c r="D7" s="103">
        <v>100475517.3291557</v>
      </c>
      <c r="E7" s="125">
        <v>107787505.76209371</v>
      </c>
      <c r="F7" s="168">
        <f t="shared" ref="F7:F33" si="0">E7/D7*100-100</f>
        <v>7.277383214643308</v>
      </c>
      <c r="G7" s="166">
        <f t="shared" ref="G7:G33" si="1">+E7/$E$33*100</f>
        <v>9.4091028512839792</v>
      </c>
    </row>
    <row r="8" spans="1:10" x14ac:dyDescent="0.25">
      <c r="A8" s="123">
        <v>3</v>
      </c>
      <c r="B8" s="124" t="s">
        <v>42</v>
      </c>
      <c r="C8" s="126">
        <v>109890337.243917</v>
      </c>
      <c r="D8" s="173">
        <v>65996617.478078902</v>
      </c>
      <c r="E8" s="126">
        <v>76363511.055708006</v>
      </c>
      <c r="F8" s="168">
        <f t="shared" si="0"/>
        <v>15.708219563029147</v>
      </c>
      <c r="G8" s="166">
        <f t="shared" si="1"/>
        <v>6.666005716786902</v>
      </c>
      <c r="I8" s="202"/>
      <c r="J8" s="203"/>
    </row>
    <row r="9" spans="1:10" x14ac:dyDescent="0.25">
      <c r="A9" s="123">
        <v>4</v>
      </c>
      <c r="B9" s="124" t="s">
        <v>43</v>
      </c>
      <c r="C9" s="126">
        <v>85748348.886981398</v>
      </c>
      <c r="D9" s="173">
        <v>48107326.767811902</v>
      </c>
      <c r="E9" s="126">
        <v>62277623.148853801</v>
      </c>
      <c r="F9" s="168">
        <f t="shared" si="0"/>
        <v>29.45558885330351</v>
      </c>
      <c r="G9" s="166">
        <f t="shared" si="1"/>
        <v>5.4364052437990766</v>
      </c>
    </row>
    <row r="10" spans="1:10" x14ac:dyDescent="0.2">
      <c r="A10" s="123">
        <v>5</v>
      </c>
      <c r="B10" s="124" t="s">
        <v>45</v>
      </c>
      <c r="C10" s="125">
        <v>69903527.287754357</v>
      </c>
      <c r="D10" s="103">
        <v>42734854.882849745</v>
      </c>
      <c r="E10" s="125">
        <v>48024250.151229441</v>
      </c>
      <c r="F10" s="168">
        <f t="shared" si="0"/>
        <v>12.377239335150804</v>
      </c>
      <c r="G10" s="166">
        <f t="shared" si="1"/>
        <v>4.1921844821797345</v>
      </c>
    </row>
    <row r="11" spans="1:10" x14ac:dyDescent="0.2">
      <c r="A11" s="123">
        <v>6</v>
      </c>
      <c r="B11" s="124" t="s">
        <v>44</v>
      </c>
      <c r="C11" s="126">
        <v>45797475.3281762</v>
      </c>
      <c r="D11" s="126">
        <v>32290969.170487698</v>
      </c>
      <c r="E11" s="126">
        <v>42935451.390196301</v>
      </c>
      <c r="F11" s="168">
        <f t="shared" si="0"/>
        <v>32.964269866006731</v>
      </c>
      <c r="G11" s="166">
        <f t="shared" si="1"/>
        <v>3.7479675890109725</v>
      </c>
    </row>
    <row r="12" spans="1:10" x14ac:dyDescent="0.2">
      <c r="A12" s="123">
        <v>7</v>
      </c>
      <c r="B12" s="124" t="s">
        <v>52</v>
      </c>
      <c r="C12" s="126">
        <v>13418571.206700001</v>
      </c>
      <c r="D12" s="126">
        <v>9283124.2221999504</v>
      </c>
      <c r="E12" s="126">
        <v>51350831.022124998</v>
      </c>
      <c r="F12" s="168">
        <f t="shared" si="0"/>
        <v>453.16324324652498</v>
      </c>
      <c r="G12" s="166">
        <f t="shared" si="1"/>
        <v>4.4825719564613564</v>
      </c>
    </row>
    <row r="13" spans="1:10" x14ac:dyDescent="0.2">
      <c r="A13" s="123">
        <v>8</v>
      </c>
      <c r="B13" s="124" t="s">
        <v>48</v>
      </c>
      <c r="C13" s="125">
        <v>35167504.413681902</v>
      </c>
      <c r="D13" s="103">
        <v>24797651.142142422</v>
      </c>
      <c r="E13" s="125">
        <v>28828692.815689191</v>
      </c>
      <c r="F13" s="168">
        <f t="shared" si="0"/>
        <v>16.255739910366771</v>
      </c>
      <c r="G13" s="166">
        <f t="shared" si="1"/>
        <v>2.5165452512612463</v>
      </c>
    </row>
    <row r="14" spans="1:10" x14ac:dyDescent="0.2">
      <c r="A14" s="123">
        <v>9</v>
      </c>
      <c r="B14" s="124" t="s">
        <v>46</v>
      </c>
      <c r="C14" s="126">
        <v>42136961.8524369</v>
      </c>
      <c r="D14" s="126">
        <v>27411787.034431498</v>
      </c>
      <c r="E14" s="126">
        <v>28225263.566973001</v>
      </c>
      <c r="F14" s="168">
        <f t="shared" si="0"/>
        <v>2.9676158344573054</v>
      </c>
      <c r="G14" s="166">
        <f t="shared" si="1"/>
        <v>2.4638700564462237</v>
      </c>
    </row>
    <row r="15" spans="1:10" x14ac:dyDescent="0.2">
      <c r="A15" s="123">
        <v>10</v>
      </c>
      <c r="B15" s="124" t="s">
        <v>47</v>
      </c>
      <c r="C15" s="125">
        <v>36589961.918675639</v>
      </c>
      <c r="D15" s="103">
        <v>24956564.918346159</v>
      </c>
      <c r="E15" s="125">
        <v>27121355.063754056</v>
      </c>
      <c r="F15" s="168">
        <f t="shared" si="0"/>
        <v>8.6742312192833424</v>
      </c>
      <c r="G15" s="166">
        <f t="shared" si="1"/>
        <v>2.3675064884078325</v>
      </c>
    </row>
    <row r="16" spans="1:10" x14ac:dyDescent="0.2">
      <c r="A16" s="123">
        <v>11</v>
      </c>
      <c r="B16" s="124" t="s">
        <v>50</v>
      </c>
      <c r="C16" s="126">
        <v>36440534.688958399</v>
      </c>
      <c r="D16" s="126">
        <v>21891591.779068399</v>
      </c>
      <c r="E16" s="126">
        <v>20229859.474845599</v>
      </c>
      <c r="F16" s="168">
        <f t="shared" si="0"/>
        <v>-7.590733104258149</v>
      </c>
      <c r="G16" s="166">
        <f t="shared" si="1"/>
        <v>1.7659266453940312</v>
      </c>
    </row>
    <row r="17" spans="1:7" x14ac:dyDescent="0.2">
      <c r="A17" s="123">
        <v>12</v>
      </c>
      <c r="B17" s="125" t="s">
        <v>64</v>
      </c>
      <c r="C17" s="126">
        <v>17831632.002409399</v>
      </c>
      <c r="D17" s="126">
        <v>11913385.5814793</v>
      </c>
      <c r="E17" s="126">
        <v>20269978.906680401</v>
      </c>
      <c r="F17" s="168">
        <f t="shared" si="0"/>
        <v>70.144571986256949</v>
      </c>
      <c r="G17" s="166">
        <f t="shared" si="1"/>
        <v>1.7694287939760931</v>
      </c>
    </row>
    <row r="18" spans="1:7" x14ac:dyDescent="0.2">
      <c r="A18" s="123">
        <v>13</v>
      </c>
      <c r="B18" s="124" t="s">
        <v>51</v>
      </c>
      <c r="C18" s="125">
        <v>24204695.952009603</v>
      </c>
      <c r="D18" s="103">
        <v>15898910.188558493</v>
      </c>
      <c r="E18" s="125">
        <v>17710970.782076787</v>
      </c>
      <c r="F18" s="168">
        <f t="shared" si="0"/>
        <v>11.397388701662891</v>
      </c>
      <c r="G18" s="166">
        <f t="shared" si="1"/>
        <v>1.5460451051948434</v>
      </c>
    </row>
    <row r="19" spans="1:7" x14ac:dyDescent="0.2">
      <c r="A19" s="123">
        <v>14</v>
      </c>
      <c r="B19" s="127" t="s">
        <v>56</v>
      </c>
      <c r="C19" s="125">
        <v>22213298.80388565</v>
      </c>
      <c r="D19" s="126">
        <v>14867272.212060701</v>
      </c>
      <c r="E19" s="125">
        <v>16594522.418354452</v>
      </c>
      <c r="F19" s="168">
        <f t="shared" si="0"/>
        <v>11.617801716797544</v>
      </c>
      <c r="G19" s="166">
        <f t="shared" si="1"/>
        <v>1.4485868941699303</v>
      </c>
    </row>
    <row r="20" spans="1:7" x14ac:dyDescent="0.2">
      <c r="A20" s="123">
        <v>15</v>
      </c>
      <c r="B20" s="124" t="s">
        <v>55</v>
      </c>
      <c r="C20" s="125">
        <v>19006746.085325502</v>
      </c>
      <c r="D20" s="103">
        <v>11741859.654744351</v>
      </c>
      <c r="E20" s="125">
        <v>14122499.682971239</v>
      </c>
      <c r="F20" s="168">
        <f t="shared" si="0"/>
        <v>20.274812493308758</v>
      </c>
      <c r="G20" s="166">
        <f t="shared" si="1"/>
        <v>1.2327964275153727</v>
      </c>
    </row>
    <row r="21" spans="1:7" x14ac:dyDescent="0.2">
      <c r="A21" s="123">
        <v>16</v>
      </c>
      <c r="B21" s="127" t="s">
        <v>58</v>
      </c>
      <c r="C21" s="126">
        <v>16072283.0466136</v>
      </c>
      <c r="D21" s="126">
        <v>9941304.8370793592</v>
      </c>
      <c r="E21" s="126">
        <v>11519207.516138</v>
      </c>
      <c r="F21" s="168">
        <f t="shared" si="0"/>
        <v>15.872188861700877</v>
      </c>
      <c r="G21" s="166">
        <f t="shared" si="1"/>
        <v>1.0055470485034868</v>
      </c>
    </row>
    <row r="22" spans="1:7" x14ac:dyDescent="0.2">
      <c r="A22" s="123">
        <v>17</v>
      </c>
      <c r="B22" s="127" t="s">
        <v>61</v>
      </c>
      <c r="C22" s="126">
        <v>10752908.7840272</v>
      </c>
      <c r="D22" s="126">
        <v>6197471.2968584904</v>
      </c>
      <c r="E22" s="126">
        <v>9579773.3089780901</v>
      </c>
      <c r="F22" s="168">
        <f t="shared" si="0"/>
        <v>54.575517176402172</v>
      </c>
      <c r="G22" s="166">
        <f t="shared" si="1"/>
        <v>0.83624787231934405</v>
      </c>
    </row>
    <row r="23" spans="1:7" x14ac:dyDescent="0.25">
      <c r="A23" s="123">
        <v>18</v>
      </c>
      <c r="B23" s="127" t="s">
        <v>57</v>
      </c>
      <c r="C23" s="126">
        <v>14304675.769132299</v>
      </c>
      <c r="D23" s="173">
        <v>9044706.1226208098</v>
      </c>
      <c r="E23" s="126">
        <v>9233066.2941887993</v>
      </c>
      <c r="F23" s="168">
        <f t="shared" si="0"/>
        <v>2.082546066332668</v>
      </c>
      <c r="G23" s="166">
        <f t="shared" si="1"/>
        <v>0.80598275078833537</v>
      </c>
    </row>
    <row r="24" spans="1:7" x14ac:dyDescent="0.2">
      <c r="A24" s="123">
        <v>19</v>
      </c>
      <c r="B24" s="124" t="s">
        <v>54</v>
      </c>
      <c r="C24" s="125">
        <v>25959258.905765161</v>
      </c>
      <c r="D24" s="103">
        <v>17578330.289148461</v>
      </c>
      <c r="E24" s="125">
        <v>16467357.363076</v>
      </c>
      <c r="F24" s="168">
        <f t="shared" si="0"/>
        <v>-6.3201277242941103</v>
      </c>
      <c r="G24" s="166">
        <f t="shared" si="1"/>
        <v>1.4374862654305931</v>
      </c>
    </row>
    <row r="25" spans="1:7" x14ac:dyDescent="0.25">
      <c r="A25" s="123">
        <v>20</v>
      </c>
      <c r="B25" s="127" t="s">
        <v>35</v>
      </c>
      <c r="C25" s="126">
        <v>8866306.1797504295</v>
      </c>
      <c r="D25" s="173">
        <v>5750764.0982204899</v>
      </c>
      <c r="E25" s="126">
        <v>6385275.4019217696</v>
      </c>
      <c r="F25" s="168">
        <f t="shared" si="0"/>
        <v>11.033512988258764</v>
      </c>
      <c r="G25" s="166">
        <f t="shared" si="1"/>
        <v>0.55739032613911899</v>
      </c>
    </row>
    <row r="26" spans="1:7" x14ac:dyDescent="0.2">
      <c r="A26" s="123">
        <v>21</v>
      </c>
      <c r="B26" s="127" t="s">
        <v>60</v>
      </c>
      <c r="C26" s="126">
        <v>11321729.951275401</v>
      </c>
      <c r="D26" s="126">
        <v>6823005.98143702</v>
      </c>
      <c r="E26" s="126">
        <v>6821081.1883570598</v>
      </c>
      <c r="F26" s="168">
        <f t="shared" si="0"/>
        <v>-2.8210338451955863E-2</v>
      </c>
      <c r="G26" s="166">
        <f t="shared" si="1"/>
        <v>0.59543315344792569</v>
      </c>
    </row>
    <row r="27" spans="1:7" x14ac:dyDescent="0.2">
      <c r="A27" s="123">
        <v>22</v>
      </c>
      <c r="B27" s="124" t="s">
        <v>49</v>
      </c>
      <c r="C27" s="126">
        <v>13970468.059409199</v>
      </c>
      <c r="D27" s="126">
        <v>8277303.1754161604</v>
      </c>
      <c r="E27" s="126">
        <v>5288526.4048863295</v>
      </c>
      <c r="F27" s="168">
        <f t="shared" si="0"/>
        <v>-36.108098340611562</v>
      </c>
      <c r="G27" s="166">
        <f t="shared" si="1"/>
        <v>0.46165173341274296</v>
      </c>
    </row>
    <row r="28" spans="1:7" x14ac:dyDescent="0.2">
      <c r="A28" s="123">
        <v>23</v>
      </c>
      <c r="B28" s="124" t="s">
        <v>59</v>
      </c>
      <c r="C28" s="125">
        <v>3285619.3679653369</v>
      </c>
      <c r="D28" s="103">
        <v>2677898.7003520462</v>
      </c>
      <c r="E28" s="125">
        <v>4625210.3792382823</v>
      </c>
      <c r="F28" s="168">
        <f t="shared" si="0"/>
        <v>72.717899248027408</v>
      </c>
      <c r="G28" s="166">
        <f t="shared" si="1"/>
        <v>0.40374883767264796</v>
      </c>
    </row>
    <row r="29" spans="1:7" x14ac:dyDescent="0.2">
      <c r="A29" s="123">
        <v>24</v>
      </c>
      <c r="B29" s="124" t="s">
        <v>53</v>
      </c>
      <c r="C29" s="126">
        <v>10598341.5975</v>
      </c>
      <c r="D29" s="126">
        <v>8817057.2485000007</v>
      </c>
      <c r="E29" s="126">
        <v>3851715.62184003</v>
      </c>
      <c r="F29" s="168">
        <f t="shared" si="0"/>
        <v>-56.315179619648021</v>
      </c>
      <c r="G29" s="166">
        <f t="shared" si="1"/>
        <v>0.33622810161115385</v>
      </c>
    </row>
    <row r="30" spans="1:7" x14ac:dyDescent="0.2">
      <c r="A30" s="123">
        <v>25</v>
      </c>
      <c r="B30" s="124" t="s">
        <v>63</v>
      </c>
      <c r="C30" s="126">
        <v>5553314.95069014</v>
      </c>
      <c r="D30" s="126">
        <v>3497218.9443655401</v>
      </c>
      <c r="E30" s="126">
        <v>3311165.9151562499</v>
      </c>
      <c r="F30" s="168">
        <f t="shared" si="0"/>
        <v>-5.3200280614127706</v>
      </c>
      <c r="G30" s="166">
        <f t="shared" si="1"/>
        <v>0.28904185539032579</v>
      </c>
    </row>
    <row r="31" spans="1:7" x14ac:dyDescent="0.25">
      <c r="A31" s="123">
        <v>26</v>
      </c>
      <c r="B31" s="127" t="s">
        <v>62</v>
      </c>
      <c r="C31" s="126">
        <v>4187295.8139404901</v>
      </c>
      <c r="D31" s="173">
        <v>2865828.3870055201</v>
      </c>
      <c r="E31" s="126">
        <v>3088469.9963355302</v>
      </c>
      <c r="F31" s="168">
        <f t="shared" si="0"/>
        <v>7.7688395557644156</v>
      </c>
      <c r="G31" s="166">
        <f t="shared" si="1"/>
        <v>0.26960204379128766</v>
      </c>
    </row>
    <row r="32" spans="1:7" x14ac:dyDescent="0.25">
      <c r="A32" s="128">
        <v>27</v>
      </c>
      <c r="B32" s="129" t="s">
        <v>37</v>
      </c>
      <c r="C32" s="103">
        <f>C33-SUM(C6:C31)</f>
        <v>461735949.75571966</v>
      </c>
      <c r="D32" s="174">
        <f>D33-SUM(D6:D31)</f>
        <v>305916745.15729976</v>
      </c>
      <c r="E32" s="103">
        <f>E33-SUM(E6:E31)</f>
        <v>319864557.48025978</v>
      </c>
      <c r="F32" s="168">
        <f t="shared" si="0"/>
        <v>4.5593490855782193</v>
      </c>
      <c r="G32" s="166">
        <f t="shared" si="1"/>
        <v>27.92196088529046</v>
      </c>
    </row>
    <row r="33" spans="1:7" s="79" customFormat="1" x14ac:dyDescent="0.2">
      <c r="A33" s="130"/>
      <c r="B33" s="131" t="s">
        <v>38</v>
      </c>
      <c r="C33" s="132">
        <v>1592985528.0894001</v>
      </c>
      <c r="D33" s="175">
        <v>1030222699.38024</v>
      </c>
      <c r="E33" s="132">
        <v>1145566240.1159201</v>
      </c>
      <c r="F33" s="205">
        <f t="shared" si="0"/>
        <v>11.195981296574843</v>
      </c>
      <c r="G33" s="169">
        <f t="shared" si="1"/>
        <v>100</v>
      </c>
    </row>
    <row r="35" spans="1:7" x14ac:dyDescent="0.25">
      <c r="C35" s="56"/>
      <c r="D35" s="56"/>
    </row>
  </sheetData>
  <sortState ref="B6:E31">
    <sortCondition descending="1" ref="E6"/>
  </sortState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G14" sqref="G14"/>
    </sheetView>
  </sheetViews>
  <sheetFormatPr defaultRowHeight="15.75" x14ac:dyDescent="0.25"/>
  <cols>
    <col min="1" max="1" width="9.140625" style="20"/>
    <col min="2" max="2" width="21.5703125" style="13" bestFit="1" customWidth="1"/>
    <col min="3" max="3" width="18.7109375" style="99" customWidth="1"/>
    <col min="4" max="4" width="19.42578125" style="99" customWidth="1"/>
    <col min="5" max="5" width="11.85546875" style="83" bestFit="1" customWidth="1"/>
    <col min="6" max="6" width="14.5703125" style="13" bestFit="1" customWidth="1"/>
    <col min="7" max="7" width="16.7109375" style="13" customWidth="1"/>
    <col min="8" max="16384" width="9.140625" style="13"/>
  </cols>
  <sheetData>
    <row r="1" spans="1:7" x14ac:dyDescent="0.25">
      <c r="A1" s="221" t="s">
        <v>65</v>
      </c>
      <c r="B1" s="221"/>
      <c r="C1" s="221"/>
      <c r="D1" s="221"/>
      <c r="E1" s="221"/>
    </row>
    <row r="2" spans="1:7" x14ac:dyDescent="0.25">
      <c r="A2" s="222" t="s">
        <v>113</v>
      </c>
      <c r="B2" s="222"/>
      <c r="C2" s="222"/>
      <c r="D2" s="222"/>
      <c r="E2" s="222"/>
    </row>
    <row r="3" spans="1:7" x14ac:dyDescent="0.25">
      <c r="A3" s="14" t="s">
        <v>66</v>
      </c>
      <c r="B3" s="15"/>
      <c r="C3" s="81"/>
      <c r="D3" s="82" t="s">
        <v>67</v>
      </c>
    </row>
    <row r="4" spans="1:7" ht="47.25" x14ac:dyDescent="0.25">
      <c r="A4" s="17" t="s">
        <v>2</v>
      </c>
      <c r="B4" s="18" t="s">
        <v>68</v>
      </c>
      <c r="C4" s="84" t="s">
        <v>128</v>
      </c>
      <c r="D4" s="84" t="s">
        <v>129</v>
      </c>
      <c r="E4" s="85" t="s">
        <v>0</v>
      </c>
    </row>
    <row r="5" spans="1:7" x14ac:dyDescent="0.25">
      <c r="A5" s="19"/>
      <c r="B5" s="185"/>
      <c r="C5" s="154" t="s">
        <v>91</v>
      </c>
      <c r="D5" s="155" t="s">
        <v>98</v>
      </c>
      <c r="E5" s="135" t="s">
        <v>7</v>
      </c>
    </row>
    <row r="6" spans="1:7" x14ac:dyDescent="0.25">
      <c r="A6" s="187">
        <v>1</v>
      </c>
      <c r="B6" s="92" t="s">
        <v>114</v>
      </c>
      <c r="C6" s="146">
        <v>68.51274248771</v>
      </c>
      <c r="D6" s="146">
        <v>125.00882571633001</v>
      </c>
      <c r="E6" s="140">
        <f>+D6/C6*100-100</f>
        <v>82.460694430316266</v>
      </c>
      <c r="F6" s="190">
        <f>C6/C21*100</f>
        <v>68.092310220852426</v>
      </c>
      <c r="G6" s="190">
        <f>D6/D21*100</f>
        <v>79.033272727670635</v>
      </c>
    </row>
    <row r="7" spans="1:7" x14ac:dyDescent="0.25">
      <c r="A7" s="188">
        <v>2</v>
      </c>
      <c r="B7" s="92" t="s">
        <v>115</v>
      </c>
      <c r="C7" s="134">
        <v>11.016152164689998</v>
      </c>
      <c r="D7" s="134">
        <v>11.378102319010001</v>
      </c>
      <c r="E7" s="141">
        <f t="shared" ref="E7:E20" si="0">+D7/C7*100-100</f>
        <v>3.2856313975051989</v>
      </c>
    </row>
    <row r="8" spans="1:7" x14ac:dyDescent="0.25">
      <c r="A8" s="188">
        <v>3</v>
      </c>
      <c r="B8" s="92" t="s">
        <v>116</v>
      </c>
      <c r="C8" s="134">
        <v>2.9240931022700001</v>
      </c>
      <c r="D8" s="134">
        <v>2.9339378854200002</v>
      </c>
      <c r="E8" s="141">
        <f t="shared" si="0"/>
        <v>0.33667817014300283</v>
      </c>
    </row>
    <row r="9" spans="1:7" x14ac:dyDescent="0.25">
      <c r="A9" s="188">
        <v>4</v>
      </c>
      <c r="B9" s="92" t="s">
        <v>117</v>
      </c>
      <c r="C9" s="134">
        <v>1.95011955356</v>
      </c>
      <c r="D9" s="134">
        <v>2.1216633204100002</v>
      </c>
      <c r="E9" s="141">
        <f t="shared" si="0"/>
        <v>8.7965769348264899</v>
      </c>
    </row>
    <row r="10" spans="1:7" x14ac:dyDescent="0.25">
      <c r="A10" s="188">
        <v>5</v>
      </c>
      <c r="B10" s="92" t="s">
        <v>118</v>
      </c>
      <c r="C10" s="134">
        <v>2.16918268989</v>
      </c>
      <c r="D10" s="134">
        <v>2.07536790798</v>
      </c>
      <c r="E10" s="141">
        <f t="shared" si="0"/>
        <v>-4.3248907686404863</v>
      </c>
    </row>
    <row r="11" spans="1:7" x14ac:dyDescent="0.25">
      <c r="A11" s="188">
        <v>6</v>
      </c>
      <c r="B11" s="92" t="s">
        <v>119</v>
      </c>
      <c r="C11" s="134">
        <v>1.75860206194</v>
      </c>
      <c r="D11" s="134">
        <v>1.8189000529199999</v>
      </c>
      <c r="E11" s="141">
        <f t="shared" si="0"/>
        <v>3.4287456090823696</v>
      </c>
    </row>
    <row r="12" spans="1:7" x14ac:dyDescent="0.25">
      <c r="A12" s="188">
        <v>7</v>
      </c>
      <c r="B12" s="92" t="s">
        <v>120</v>
      </c>
      <c r="C12" s="134">
        <v>1.3987181554799999</v>
      </c>
      <c r="D12" s="134">
        <v>1.31706743986</v>
      </c>
      <c r="E12" s="141">
        <f t="shared" si="0"/>
        <v>-5.8375388422680317</v>
      </c>
    </row>
    <row r="13" spans="1:7" x14ac:dyDescent="0.25">
      <c r="A13" s="188">
        <v>8</v>
      </c>
      <c r="B13" s="92" t="s">
        <v>121</v>
      </c>
      <c r="C13" s="134">
        <v>1.0072191444800001</v>
      </c>
      <c r="D13" s="134">
        <v>1.2266116865699999</v>
      </c>
      <c r="E13" s="141">
        <f t="shared" si="0"/>
        <v>21.782006755170073</v>
      </c>
    </row>
    <row r="14" spans="1:7" x14ac:dyDescent="0.25">
      <c r="A14" s="188">
        <v>9</v>
      </c>
      <c r="B14" s="92" t="s">
        <v>122</v>
      </c>
      <c r="C14" s="134">
        <v>1.15848771316</v>
      </c>
      <c r="D14" s="134">
        <v>1.1486700644600001</v>
      </c>
      <c r="E14" s="141">
        <f t="shared" si="0"/>
        <v>-0.84745384767356313</v>
      </c>
    </row>
    <row r="15" spans="1:7" x14ac:dyDescent="0.25">
      <c r="A15" s="188">
        <v>10</v>
      </c>
      <c r="B15" s="92" t="s">
        <v>123</v>
      </c>
      <c r="C15" s="134">
        <v>0.88613164214999995</v>
      </c>
      <c r="D15" s="134">
        <v>0.85710388136000004</v>
      </c>
      <c r="E15" s="141">
        <f t="shared" si="0"/>
        <v>-3.275784252503442</v>
      </c>
    </row>
    <row r="16" spans="1:7" x14ac:dyDescent="0.25">
      <c r="A16" s="188">
        <v>11</v>
      </c>
      <c r="B16" s="92" t="s">
        <v>124</v>
      </c>
      <c r="C16" s="134">
        <v>0.67773013775999991</v>
      </c>
      <c r="D16" s="134">
        <v>0.77752515787999998</v>
      </c>
      <c r="E16" s="141">
        <f t="shared" si="0"/>
        <v>14.72489041874951</v>
      </c>
    </row>
    <row r="17" spans="1:5" x14ac:dyDescent="0.25">
      <c r="A17" s="188">
        <v>12</v>
      </c>
      <c r="B17" s="92" t="s">
        <v>125</v>
      </c>
      <c r="C17" s="134">
        <v>0.94262809993000007</v>
      </c>
      <c r="D17" s="134">
        <v>0.77320272132000001</v>
      </c>
      <c r="E17" s="141">
        <f t="shared" si="0"/>
        <v>-17.973724592188759</v>
      </c>
    </row>
    <row r="18" spans="1:5" x14ac:dyDescent="0.25">
      <c r="A18" s="188">
        <v>13</v>
      </c>
      <c r="B18" s="92" t="s">
        <v>126</v>
      </c>
      <c r="C18" s="134">
        <v>0.55635350405999995</v>
      </c>
      <c r="D18" s="134">
        <v>0.70375031736999993</v>
      </c>
      <c r="E18" s="141">
        <f t="shared" si="0"/>
        <v>26.493373769441391</v>
      </c>
    </row>
    <row r="19" spans="1:5" x14ac:dyDescent="0.25">
      <c r="A19" s="188">
        <v>14</v>
      </c>
      <c r="B19" s="92" t="s">
        <v>127</v>
      </c>
      <c r="C19" s="134">
        <v>8.6120282000000006E-2</v>
      </c>
      <c r="D19" s="134">
        <v>0.67388529887000004</v>
      </c>
      <c r="E19" s="141">
        <f t="shared" si="0"/>
        <v>682.49314008284364</v>
      </c>
    </row>
    <row r="20" spans="1:5" x14ac:dyDescent="0.25">
      <c r="A20" s="189">
        <v>15</v>
      </c>
      <c r="B20" s="204" t="s">
        <v>37</v>
      </c>
      <c r="C20" s="106">
        <f>+C21-SUM(C6:C19)</f>
        <v>5.5731638233000069</v>
      </c>
      <c r="D20" s="106">
        <f>+D21-SUM(D6:D19)</f>
        <v>5.3577880578600059</v>
      </c>
      <c r="E20" s="186">
        <f t="shared" si="0"/>
        <v>-3.864515242483435</v>
      </c>
    </row>
    <row r="21" spans="1:5" s="86" customFormat="1" x14ac:dyDescent="0.25">
      <c r="A21" s="98"/>
      <c r="B21" s="100" t="s">
        <v>97</v>
      </c>
      <c r="C21" s="136">
        <v>100.61744456238</v>
      </c>
      <c r="D21" s="136">
        <v>158.17240182762001</v>
      </c>
      <c r="E21" s="158">
        <f t="shared" ref="E21" si="1">+D21/C21*100-100</f>
        <v>57.201768058775883</v>
      </c>
    </row>
    <row r="22" spans="1:5" x14ac:dyDescent="0.25">
      <c r="A22" s="87"/>
      <c r="B22" s="80"/>
      <c r="C22" s="88"/>
      <c r="D22" s="88"/>
      <c r="E22" s="89"/>
    </row>
    <row r="23" spans="1:5" x14ac:dyDescent="0.25">
      <c r="A23" s="90"/>
      <c r="B23" s="91"/>
      <c r="C23" s="92"/>
      <c r="D23" s="92"/>
      <c r="E23" s="93"/>
    </row>
    <row r="24" spans="1:5" x14ac:dyDescent="0.25">
      <c r="A24" s="223" t="s">
        <v>65</v>
      </c>
      <c r="B24" s="223"/>
      <c r="C24" s="223"/>
      <c r="D24" s="223"/>
      <c r="E24" s="223"/>
    </row>
    <row r="25" spans="1:5" x14ac:dyDescent="0.25">
      <c r="A25" s="222" t="s">
        <v>113</v>
      </c>
      <c r="B25" s="222"/>
      <c r="C25" s="222"/>
      <c r="D25" s="222"/>
      <c r="E25" s="222"/>
    </row>
    <row r="26" spans="1:5" x14ac:dyDescent="0.25">
      <c r="A26" s="94" t="s">
        <v>69</v>
      </c>
      <c r="B26" s="95"/>
      <c r="C26" s="96"/>
      <c r="D26" s="97" t="s">
        <v>67</v>
      </c>
      <c r="E26" s="93"/>
    </row>
    <row r="27" spans="1:5" ht="44.25" customHeight="1" x14ac:dyDescent="0.25">
      <c r="A27" s="17" t="s">
        <v>2</v>
      </c>
      <c r="B27" s="18" t="s">
        <v>68</v>
      </c>
      <c r="C27" s="84" t="s">
        <v>128</v>
      </c>
      <c r="D27" s="84" t="s">
        <v>129</v>
      </c>
      <c r="E27" s="85" t="s">
        <v>0</v>
      </c>
    </row>
    <row r="28" spans="1:5" x14ac:dyDescent="0.25">
      <c r="A28" s="19"/>
      <c r="B28" s="185"/>
      <c r="C28" s="154" t="s">
        <v>91</v>
      </c>
      <c r="D28" s="155" t="s">
        <v>98</v>
      </c>
      <c r="E28" s="135" t="s">
        <v>7</v>
      </c>
    </row>
    <row r="29" spans="1:5" x14ac:dyDescent="0.25">
      <c r="A29" s="143">
        <v>1</v>
      </c>
      <c r="B29" t="s">
        <v>114</v>
      </c>
      <c r="C29" s="146">
        <v>638.17772668325199</v>
      </c>
      <c r="D29" s="153">
        <v>688.68496039047</v>
      </c>
      <c r="E29" s="147">
        <f>D29/C29*100-100</f>
        <v>7.9142896399276026</v>
      </c>
    </row>
    <row r="30" spans="1:5" x14ac:dyDescent="0.25">
      <c r="A30" s="144">
        <v>2</v>
      </c>
      <c r="B30" t="s">
        <v>117</v>
      </c>
      <c r="C30" s="134">
        <v>194.874401768973</v>
      </c>
      <c r="D30" s="153">
        <v>219.18525172824499</v>
      </c>
      <c r="E30" s="148">
        <f t="shared" ref="E30:E44" si="2">D30/C30*100-100</f>
        <v>12.475137698225197</v>
      </c>
    </row>
    <row r="31" spans="1:5" x14ac:dyDescent="0.25">
      <c r="A31" s="144">
        <v>3</v>
      </c>
      <c r="B31" t="s">
        <v>130</v>
      </c>
      <c r="C31" s="134">
        <v>7.5809740910949701</v>
      </c>
      <c r="D31" s="153">
        <v>46.0064058705576</v>
      </c>
      <c r="E31" s="148">
        <f t="shared" si="2"/>
        <v>506.86668121711773</v>
      </c>
    </row>
    <row r="32" spans="1:5" x14ac:dyDescent="0.25">
      <c r="A32" s="144">
        <v>4</v>
      </c>
      <c r="B32" t="s">
        <v>119</v>
      </c>
      <c r="C32" s="134">
        <v>19.814135931537901</v>
      </c>
      <c r="D32" s="153">
        <v>19.646983348341202</v>
      </c>
      <c r="E32" s="148">
        <f t="shared" si="2"/>
        <v>-0.84360268736546118</v>
      </c>
    </row>
    <row r="33" spans="1:5" x14ac:dyDescent="0.25">
      <c r="A33" s="144">
        <v>5</v>
      </c>
      <c r="B33" t="s">
        <v>131</v>
      </c>
      <c r="C33" s="134">
        <v>14.3688840439668</v>
      </c>
      <c r="D33" s="153">
        <v>18.559224673692302</v>
      </c>
      <c r="E33" s="148">
        <f t="shared" si="2"/>
        <v>29.16260314234313</v>
      </c>
    </row>
    <row r="34" spans="1:5" x14ac:dyDescent="0.25">
      <c r="A34" s="144">
        <v>6</v>
      </c>
      <c r="B34" t="s">
        <v>115</v>
      </c>
      <c r="C34" s="134">
        <v>11.8197846625003</v>
      </c>
      <c r="D34" s="153">
        <v>17.351680274602</v>
      </c>
      <c r="E34" s="148">
        <f t="shared" si="2"/>
        <v>46.801999952269085</v>
      </c>
    </row>
    <row r="35" spans="1:5" x14ac:dyDescent="0.25">
      <c r="A35" s="144">
        <v>7</v>
      </c>
      <c r="B35" t="s">
        <v>122</v>
      </c>
      <c r="C35" s="134">
        <v>9.4380306915186907</v>
      </c>
      <c r="D35" s="153">
        <v>12.828020160048199</v>
      </c>
      <c r="E35" s="148">
        <f t="shared" si="2"/>
        <v>35.918398438520228</v>
      </c>
    </row>
    <row r="36" spans="1:5" x14ac:dyDescent="0.25">
      <c r="A36" s="144">
        <v>8</v>
      </c>
      <c r="B36" t="s">
        <v>132</v>
      </c>
      <c r="C36" s="134">
        <v>12.503053992019201</v>
      </c>
      <c r="D36" s="153">
        <v>9.7875497671836094</v>
      </c>
      <c r="E36" s="148">
        <f t="shared" si="2"/>
        <v>-21.718727493050253</v>
      </c>
    </row>
    <row r="37" spans="1:5" ht="15" customHeight="1" x14ac:dyDescent="0.25">
      <c r="A37" s="144">
        <v>9</v>
      </c>
      <c r="B37" t="s">
        <v>133</v>
      </c>
      <c r="C37" s="134">
        <v>8.1993031433632506</v>
      </c>
      <c r="D37" s="153">
        <v>9.6471040780632489</v>
      </c>
      <c r="E37" s="148">
        <f t="shared" si="2"/>
        <v>17.657609547853951</v>
      </c>
    </row>
    <row r="38" spans="1:5" x14ac:dyDescent="0.25">
      <c r="A38" s="144">
        <v>10</v>
      </c>
      <c r="B38" t="s">
        <v>134</v>
      </c>
      <c r="C38" s="134">
        <v>5.6988087848898301</v>
      </c>
      <c r="D38" s="153">
        <v>9.3048895281516408</v>
      </c>
      <c r="E38" s="148">
        <f t="shared" si="2"/>
        <v>63.277798560695601</v>
      </c>
    </row>
    <row r="39" spans="1:5" x14ac:dyDescent="0.25">
      <c r="A39" s="144">
        <v>11</v>
      </c>
      <c r="B39" t="s">
        <v>120</v>
      </c>
      <c r="C39" s="134">
        <v>9.5859208349863696</v>
      </c>
      <c r="D39" s="153">
        <v>7.1651202031378194</v>
      </c>
      <c r="E39" s="148">
        <f t="shared" si="2"/>
        <v>-25.253709826323558</v>
      </c>
    </row>
    <row r="40" spans="1:5" x14ac:dyDescent="0.25">
      <c r="A40" s="144">
        <v>12</v>
      </c>
      <c r="B40" t="s">
        <v>135</v>
      </c>
      <c r="C40" s="134">
        <v>2.5806737415060299</v>
      </c>
      <c r="D40" s="153">
        <v>6.0258084577389903</v>
      </c>
      <c r="E40" s="148">
        <f t="shared" si="2"/>
        <v>133.49749179152138</v>
      </c>
    </row>
    <row r="41" spans="1:5" x14ac:dyDescent="0.25">
      <c r="A41" s="144">
        <v>13</v>
      </c>
      <c r="B41" t="s">
        <v>125</v>
      </c>
      <c r="C41" s="134">
        <v>4.2085536262314198</v>
      </c>
      <c r="D41" s="153">
        <v>5.7915710095936701</v>
      </c>
      <c r="E41" s="148">
        <f t="shared" si="2"/>
        <v>37.614285665637937</v>
      </c>
    </row>
    <row r="42" spans="1:5" x14ac:dyDescent="0.25">
      <c r="A42" s="144">
        <v>14</v>
      </c>
      <c r="B42" t="s">
        <v>136</v>
      </c>
      <c r="C42" s="134">
        <v>1.33275158416106</v>
      </c>
      <c r="D42" s="153">
        <v>5.2317246751597999</v>
      </c>
      <c r="E42" s="148">
        <f t="shared" si="2"/>
        <v>292.550625137922</v>
      </c>
    </row>
    <row r="43" spans="1:5" x14ac:dyDescent="0.25">
      <c r="A43" s="145">
        <v>15</v>
      </c>
      <c r="B43" s="101" t="s">
        <v>37</v>
      </c>
      <c r="C43" s="106">
        <f>+C44-SUM(C29:C42)</f>
        <v>90.039695800239087</v>
      </c>
      <c r="D43" s="156">
        <f>+D44-SUM(D29:D42)</f>
        <v>70.349945950934853</v>
      </c>
      <c r="E43" s="149">
        <f t="shared" si="2"/>
        <v>-21.86785469931803</v>
      </c>
    </row>
    <row r="44" spans="1:5" x14ac:dyDescent="0.25">
      <c r="A44" s="142"/>
      <c r="B44" s="100" t="s">
        <v>97</v>
      </c>
      <c r="C44" s="136">
        <v>1030.2226993802399</v>
      </c>
      <c r="D44" s="136">
        <v>1145.56624011592</v>
      </c>
      <c r="E44" s="157">
        <f t="shared" si="2"/>
        <v>11.195981296574843</v>
      </c>
    </row>
    <row r="45" spans="1:5" x14ac:dyDescent="0.25">
      <c r="A45" s="90"/>
      <c r="B45" s="91"/>
      <c r="C45" s="92"/>
      <c r="D45" s="92"/>
      <c r="E45" s="93"/>
    </row>
  </sheetData>
  <mergeCells count="4">
    <mergeCell ref="A1:E1"/>
    <mergeCell ref="A2:E2"/>
    <mergeCell ref="A24:E24"/>
    <mergeCell ref="A25:E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composition</vt:lpstr>
      <vt:lpstr>export</vt:lpstr>
      <vt:lpstr>Import</vt:lpstr>
      <vt:lpstr>partner</vt:lpstr>
      <vt:lpstr>export!Print_Area</vt:lpstr>
    </vt:vector>
  </TitlesOfParts>
  <Company>TEPC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TEPC</dc:creator>
  <cp:lastModifiedBy>user</cp:lastModifiedBy>
  <cp:lastPrinted>2022-08-08T09:22:08Z</cp:lastPrinted>
  <dcterms:created xsi:type="dcterms:W3CDTF">2022-07-25T08:04:46Z</dcterms:created>
  <dcterms:modified xsi:type="dcterms:W3CDTF">2025-03-23T08:51:17Z</dcterms:modified>
</cp:coreProperties>
</file>